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f66136a7861aa4/Buber UG/Rechner/2020/in Arbeit/geschützt/"/>
    </mc:Choice>
  </mc:AlternateContent>
  <xr:revisionPtr revIDLastSave="21" documentId="8_{32DEE28E-0CDE-4505-8F13-3829D4EF8D3E}" xr6:coauthVersionLast="45" xr6:coauthVersionMax="45" xr10:uidLastSave="{D22BB9CA-90A1-48C5-BA3D-C559FDB7C1E4}"/>
  <workbookProtection workbookAlgorithmName="SHA-512" workbookHashValue="sS1/VwrMzXMR7ChB5lpCC4IMKwmSWQ+XJLHQ8wrT+03V9rJlOxOpYp4lNK2Y3JNnW0nwKyVAobe4N4FY3AjwvA==" workbookSaltValue="xyY/eryRqeMyszkIq3xnvA==" workbookSpinCount="100000" lockStructure="1"/>
  <bookViews>
    <workbookView xWindow="-120" yWindow="-120" windowWidth="20730" windowHeight="11160" tabRatio="913" xr2:uid="{00000000-000D-0000-FFFF-FFFF00000000}"/>
  </bookViews>
  <sheets>
    <sheet name="Vorruhe und Lücken" sheetId="9" r:id="rId1"/>
    <sheet name=" vor ReBeg" sheetId="20" state="hidden" r:id="rId2"/>
    <sheet name="ReBeg" sheetId="11" state="hidden" r:id="rId3"/>
    <sheet name="Rentenbeginne und Lücken (2)" sheetId="21" state="hidden" r:id="rId4"/>
    <sheet name=" vor ReBeg (2)" sheetId="22" state="hidden" r:id="rId5"/>
    <sheet name="ReBeg (2)" sheetId="23" state="hidden" r:id="rId6"/>
    <sheet name="Rentenbeginne und Lücken (2 (3)" sheetId="24" state="hidden" r:id="rId7"/>
    <sheet name=" vor ReBeg (3)" sheetId="25" state="hidden" r:id="rId8"/>
    <sheet name="ReBeg (3)" sheetId="26" state="hidden" r:id="rId9"/>
    <sheet name="Rentenbeginne und Lücken (2 (4)" sheetId="27" state="hidden" r:id="rId10"/>
    <sheet name=" vor ReBeg (4)" sheetId="28" state="hidden" r:id="rId11"/>
    <sheet name="ReBeg (4)" sheetId="29" state="hidden" r:id="rId12"/>
    <sheet name="Rentenbeginne und Lücken (2 (5)" sheetId="30" state="hidden" r:id="rId13"/>
    <sheet name=" vor ReBeg (5)" sheetId="31" state="hidden" r:id="rId14"/>
    <sheet name="ReBeg (5)" sheetId="32" state="hidden" r:id="rId15"/>
  </sheets>
  <externalReferences>
    <externalReference r:id="rId16"/>
  </externalReferences>
  <definedNames>
    <definedName name="BearbJahr">#REF!</definedName>
    <definedName name="BearbJahr2018">#REF!</definedName>
    <definedName name="BearJahr">#REF!</definedName>
    <definedName name="BearJahrgeänd">#REF!</definedName>
    <definedName name="Bundesland">#REF!</definedName>
    <definedName name="Bundesländer">#REF!</definedName>
    <definedName name="gebdatum">#REF!</definedName>
    <definedName name="gewJahr">#REF!</definedName>
    <definedName name="sff">[1]Berechnung!$B$1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D8" i="30" l="1"/>
  <c r="EQ8" i="30"/>
  <c r="CC8" i="30"/>
  <c r="Q8" i="30"/>
  <c r="HD8" i="27"/>
  <c r="EQ8" i="27"/>
  <c r="CC8" i="27"/>
  <c r="Q8" i="27"/>
  <c r="HD8" i="24"/>
  <c r="EQ8" i="24"/>
  <c r="CC8" i="24"/>
  <c r="Q8" i="24"/>
  <c r="HD8" i="21"/>
  <c r="EQ8" i="21"/>
  <c r="CC8" i="21"/>
  <c r="Q8" i="21"/>
  <c r="AK7" i="30"/>
  <c r="AK7" i="27"/>
  <c r="AK7" i="24"/>
  <c r="AK7" i="21"/>
  <c r="GP8" i="30"/>
  <c r="GP8" i="27"/>
  <c r="GP8" i="24"/>
  <c r="GP8" i="21"/>
  <c r="EC8" i="30"/>
  <c r="EC8" i="27"/>
  <c r="EC8" i="24"/>
  <c r="EC8" i="21"/>
  <c r="BO8" i="30"/>
  <c r="BO8" i="27"/>
  <c r="BO8" i="24"/>
  <c r="BO8" i="21"/>
  <c r="B8" i="30"/>
  <c r="B8" i="27"/>
  <c r="B8" i="24"/>
  <c r="B8" i="21"/>
  <c r="AK9" i="30"/>
  <c r="AK9" i="27"/>
  <c r="AK9" i="24"/>
  <c r="AK9" i="21"/>
  <c r="D72" i="32" l="1"/>
  <c r="E68" i="32"/>
  <c r="E72" i="32" s="1"/>
  <c r="D68" i="32"/>
  <c r="C68" i="32"/>
  <c r="C72" i="32" s="1"/>
  <c r="B68" i="32"/>
  <c r="B72" i="32" s="1"/>
  <c r="K64" i="32"/>
  <c r="K63" i="32"/>
  <c r="K62" i="32"/>
  <c r="C48" i="32"/>
  <c r="C51" i="32" s="1"/>
  <c r="C27" i="32"/>
  <c r="C28" i="32" s="1"/>
  <c r="C26" i="32"/>
  <c r="A17" i="32"/>
  <c r="D33" i="32" s="1"/>
  <c r="H16" i="32"/>
  <c r="F16" i="32"/>
  <c r="A16" i="32"/>
  <c r="B16" i="32" s="1"/>
  <c r="A14" i="32"/>
  <c r="F52" i="32" s="1"/>
  <c r="A13" i="32"/>
  <c r="A10" i="32"/>
  <c r="B10" i="32" s="1"/>
  <c r="B8" i="32"/>
  <c r="A6" i="32"/>
  <c r="A7" i="32" s="1"/>
  <c r="A3" i="32"/>
  <c r="A5" i="32" s="1"/>
  <c r="B3" i="31"/>
  <c r="HB48" i="9" s="1"/>
  <c r="D71" i="29"/>
  <c r="C71" i="29"/>
  <c r="E67" i="29"/>
  <c r="E71" i="29" s="1"/>
  <c r="D67" i="29"/>
  <c r="C67" i="29"/>
  <c r="B67" i="29"/>
  <c r="B71" i="29" s="1"/>
  <c r="K63" i="29"/>
  <c r="K62" i="29"/>
  <c r="K61" i="29"/>
  <c r="C50" i="29"/>
  <c r="C47" i="29"/>
  <c r="C28" i="29"/>
  <c r="C29" i="29" s="1"/>
  <c r="C27" i="29"/>
  <c r="A18" i="29"/>
  <c r="D33" i="29" s="1"/>
  <c r="H17" i="29"/>
  <c r="F17" i="29"/>
  <c r="A17" i="29"/>
  <c r="B17" i="29" s="1"/>
  <c r="C17" i="29" s="1"/>
  <c r="A14" i="29"/>
  <c r="F51" i="29" s="1"/>
  <c r="A13" i="29"/>
  <c r="A10" i="29"/>
  <c r="B10" i="29" s="1"/>
  <c r="B8" i="29"/>
  <c r="A6" i="29"/>
  <c r="B6" i="29" s="1"/>
  <c r="A3" i="29"/>
  <c r="B3" i="28"/>
  <c r="HB41" i="9" s="1"/>
  <c r="D72" i="26"/>
  <c r="C72" i="26"/>
  <c r="E68" i="26"/>
  <c r="E72" i="26" s="1"/>
  <c r="D68" i="26"/>
  <c r="C68" i="26"/>
  <c r="B68" i="26"/>
  <c r="B72" i="26" s="1"/>
  <c r="K64" i="26"/>
  <c r="K63" i="26"/>
  <c r="K62" i="26"/>
  <c r="C51" i="26"/>
  <c r="C48" i="26"/>
  <c r="C28" i="26"/>
  <c r="C29" i="26" s="1"/>
  <c r="C27" i="26"/>
  <c r="A18" i="26"/>
  <c r="D33" i="26" s="1"/>
  <c r="H17" i="26"/>
  <c r="F17" i="26"/>
  <c r="A17" i="26"/>
  <c r="A14" i="26"/>
  <c r="A13" i="26"/>
  <c r="A10" i="26"/>
  <c r="A12" i="26" s="1"/>
  <c r="B8" i="26"/>
  <c r="A6" i="26"/>
  <c r="A7" i="26" s="1"/>
  <c r="A3" i="26"/>
  <c r="F126" i="26" s="1"/>
  <c r="G126" i="26" s="1"/>
  <c r="F127" i="26" s="1"/>
  <c r="B3" i="25"/>
  <c r="HB34" i="9" s="1"/>
  <c r="D72" i="23"/>
  <c r="C72" i="23"/>
  <c r="E68" i="23"/>
  <c r="E72" i="23" s="1"/>
  <c r="D68" i="23"/>
  <c r="C68" i="23"/>
  <c r="B68" i="23"/>
  <c r="B72" i="23" s="1"/>
  <c r="K64" i="23"/>
  <c r="K63" i="23"/>
  <c r="K62" i="23"/>
  <c r="C51" i="23"/>
  <c r="C48" i="23"/>
  <c r="C28" i="23"/>
  <c r="C29" i="23" s="1"/>
  <c r="C27" i="23"/>
  <c r="A18" i="23"/>
  <c r="D33" i="23" s="1"/>
  <c r="H17" i="23"/>
  <c r="F17" i="23"/>
  <c r="A17" i="23"/>
  <c r="A14" i="23"/>
  <c r="A13" i="23"/>
  <c r="A10" i="23"/>
  <c r="A12" i="23" s="1"/>
  <c r="B8" i="23"/>
  <c r="A6" i="23"/>
  <c r="A7" i="23" s="1"/>
  <c r="A3" i="23"/>
  <c r="F126" i="23" s="1"/>
  <c r="G126" i="23" s="1"/>
  <c r="F127" i="23" s="1"/>
  <c r="B3" i="22"/>
  <c r="HB27" i="9" s="1"/>
  <c r="A12" i="32" l="1"/>
  <c r="E17" i="32" s="1"/>
  <c r="F72" i="32"/>
  <c r="I16" i="32" s="1"/>
  <c r="A12" i="29"/>
  <c r="E18" i="29" s="1"/>
  <c r="A4" i="26"/>
  <c r="D26" i="26" s="1"/>
  <c r="B6" i="26"/>
  <c r="F72" i="26"/>
  <c r="I17" i="26" s="1"/>
  <c r="A4" i="23"/>
  <c r="F72" i="23"/>
  <c r="I17" i="23" s="1"/>
  <c r="C7" i="32"/>
  <c r="B7" i="32"/>
  <c r="D12" i="32"/>
  <c r="D13" i="32"/>
  <c r="D10" i="32"/>
  <c r="C32" i="32" s="1"/>
  <c r="D8" i="32"/>
  <c r="D7" i="32"/>
  <c r="B5" i="32"/>
  <c r="A4" i="32"/>
  <c r="B6" i="32"/>
  <c r="B12" i="32"/>
  <c r="F33" i="32"/>
  <c r="C33" i="32"/>
  <c r="C16" i="32"/>
  <c r="D16" i="32" s="1"/>
  <c r="E16" i="32"/>
  <c r="F126" i="32"/>
  <c r="G126" i="32" s="1"/>
  <c r="F127" i="32" s="1"/>
  <c r="G33" i="32"/>
  <c r="G52" i="32"/>
  <c r="B62" i="32" s="1"/>
  <c r="F68" i="32"/>
  <c r="F125" i="29"/>
  <c r="G125" i="29" s="1"/>
  <c r="F126" i="29" s="1"/>
  <c r="A4" i="29"/>
  <c r="A5" i="29"/>
  <c r="A7" i="29"/>
  <c r="D17" i="29"/>
  <c r="B12" i="29"/>
  <c r="F33" i="29"/>
  <c r="C33" i="29"/>
  <c r="E17" i="29"/>
  <c r="F71" i="29"/>
  <c r="G33" i="29"/>
  <c r="G51" i="29"/>
  <c r="B61" i="29" s="1"/>
  <c r="F67" i="29"/>
  <c r="E18" i="26"/>
  <c r="E17" i="26"/>
  <c r="B12" i="26"/>
  <c r="C7" i="26"/>
  <c r="B7" i="26"/>
  <c r="G26" i="26"/>
  <c r="F33" i="26"/>
  <c r="C33" i="26"/>
  <c r="G33" i="26"/>
  <c r="B6" i="23"/>
  <c r="G127" i="26"/>
  <c r="A5" i="26"/>
  <c r="B10" i="26"/>
  <c r="B17" i="26"/>
  <c r="F68" i="26"/>
  <c r="E18" i="23"/>
  <c r="E17" i="23"/>
  <c r="B12" i="23"/>
  <c r="C7" i="23"/>
  <c r="B7" i="23"/>
  <c r="G26" i="23"/>
  <c r="D26" i="23"/>
  <c r="A26" i="23"/>
  <c r="F26" i="23"/>
  <c r="F33" i="23"/>
  <c r="C33" i="23"/>
  <c r="G33" i="23"/>
  <c r="G127" i="23"/>
  <c r="H127" i="23" s="1"/>
  <c r="A5" i="23"/>
  <c r="B10" i="23"/>
  <c r="F52" i="23"/>
  <c r="G52" i="23"/>
  <c r="B62" i="23" s="1"/>
  <c r="B17" i="23"/>
  <c r="F68" i="23"/>
  <c r="F26" i="26" l="1"/>
  <c r="A26" i="26"/>
  <c r="B64" i="26" s="1"/>
  <c r="L64" i="32"/>
  <c r="L63" i="32"/>
  <c r="L62" i="32"/>
  <c r="F62" i="32"/>
  <c r="G62" i="32"/>
  <c r="H62" i="32" s="1"/>
  <c r="G127" i="32"/>
  <c r="E7" i="32"/>
  <c r="F7" i="32" s="1"/>
  <c r="E10" i="32"/>
  <c r="D9" i="32"/>
  <c r="F10" i="32"/>
  <c r="B17" i="32"/>
  <c r="E12" i="32"/>
  <c r="F12" i="32" s="1"/>
  <c r="C35" i="32"/>
  <c r="C37" i="32" s="1"/>
  <c r="C34" i="32"/>
  <c r="G25" i="32"/>
  <c r="D25" i="32"/>
  <c r="A25" i="32"/>
  <c r="F25" i="32"/>
  <c r="E13" i="32"/>
  <c r="F13" i="32" s="1"/>
  <c r="L63" i="29"/>
  <c r="L62" i="29"/>
  <c r="L61" i="29"/>
  <c r="F61" i="29"/>
  <c r="G61" i="29"/>
  <c r="H61" i="29" s="1"/>
  <c r="B7" i="29"/>
  <c r="C7" i="29"/>
  <c r="D13" i="29"/>
  <c r="D10" i="29"/>
  <c r="D8" i="29"/>
  <c r="D7" i="29"/>
  <c r="B5" i="29"/>
  <c r="D12" i="29"/>
  <c r="G126" i="29"/>
  <c r="H126" i="29"/>
  <c r="I17" i="29"/>
  <c r="G26" i="29"/>
  <c r="D26" i="29"/>
  <c r="A26" i="29"/>
  <c r="F26" i="29"/>
  <c r="L64" i="26"/>
  <c r="L63" i="26"/>
  <c r="L62" i="26"/>
  <c r="C17" i="26"/>
  <c r="D17" i="26" s="1"/>
  <c r="D12" i="26"/>
  <c r="D13" i="26"/>
  <c r="D10" i="26"/>
  <c r="D8" i="26"/>
  <c r="D7" i="26"/>
  <c r="B5" i="26"/>
  <c r="D54" i="26"/>
  <c r="D28" i="26"/>
  <c r="D29" i="26" s="1"/>
  <c r="D27" i="26"/>
  <c r="H127" i="26"/>
  <c r="F306" i="26" s="1"/>
  <c r="F28" i="26"/>
  <c r="F29" i="26" s="1"/>
  <c r="F27" i="26"/>
  <c r="F48" i="26"/>
  <c r="F51" i="26" s="1"/>
  <c r="F52" i="26" s="1"/>
  <c r="G48" i="26"/>
  <c r="G51" i="26" s="1"/>
  <c r="G52" i="26" s="1"/>
  <c r="B62" i="26" s="1"/>
  <c r="G62" i="26" s="1"/>
  <c r="H62" i="26" s="1"/>
  <c r="G28" i="26"/>
  <c r="G29" i="26" s="1"/>
  <c r="G27" i="26"/>
  <c r="F62" i="23"/>
  <c r="G62" i="23"/>
  <c r="H62" i="23" s="1"/>
  <c r="F28" i="23"/>
  <c r="F29" i="23" s="1"/>
  <c r="F27" i="23"/>
  <c r="F48" i="23"/>
  <c r="F51" i="23" s="1"/>
  <c r="D54" i="23"/>
  <c r="D28" i="23"/>
  <c r="D29" i="23" s="1"/>
  <c r="D27" i="23"/>
  <c r="L64" i="23"/>
  <c r="L63" i="23"/>
  <c r="L62" i="23"/>
  <c r="C17" i="23"/>
  <c r="D17" i="23" s="1"/>
  <c r="D12" i="23"/>
  <c r="D13" i="23"/>
  <c r="D10" i="23"/>
  <c r="D8" i="23"/>
  <c r="D7" i="23"/>
  <c r="B5" i="23"/>
  <c r="F306" i="23"/>
  <c r="F282" i="23"/>
  <c r="F258" i="23"/>
  <c r="F234" i="23"/>
  <c r="F210" i="23"/>
  <c r="F186" i="23"/>
  <c r="F162" i="23"/>
  <c r="F138" i="23"/>
  <c r="F294" i="23"/>
  <c r="F270" i="23"/>
  <c r="F246" i="23"/>
  <c r="F222" i="23"/>
  <c r="F198" i="23"/>
  <c r="F174" i="23"/>
  <c r="F150" i="23"/>
  <c r="B64" i="23"/>
  <c r="B51" i="23"/>
  <c r="G50" i="23"/>
  <c r="C50" i="23"/>
  <c r="A50" i="23"/>
  <c r="B49" i="23"/>
  <c r="A48" i="23"/>
  <c r="A28" i="23"/>
  <c r="A27" i="23"/>
  <c r="A51" i="23"/>
  <c r="F50" i="23"/>
  <c r="B50" i="23"/>
  <c r="A49" i="23"/>
  <c r="B48" i="23"/>
  <c r="B26" i="23"/>
  <c r="G48" i="23"/>
  <c r="G51" i="23" s="1"/>
  <c r="G28" i="23"/>
  <c r="G29" i="23" s="1"/>
  <c r="G27" i="23"/>
  <c r="A28" i="26" l="1"/>
  <c r="B50" i="26"/>
  <c r="C50" i="26"/>
  <c r="B48" i="26"/>
  <c r="A51" i="26"/>
  <c r="B49" i="26"/>
  <c r="B51" i="26"/>
  <c r="B26" i="26"/>
  <c r="A49" i="26"/>
  <c r="F50" i="26"/>
  <c r="A27" i="26"/>
  <c r="B27" i="26" s="1"/>
  <c r="A48" i="26"/>
  <c r="A50" i="26"/>
  <c r="G50" i="26"/>
  <c r="F62" i="26"/>
  <c r="I62" i="26" s="1"/>
  <c r="G32" i="23"/>
  <c r="G35" i="23" s="1"/>
  <c r="G37" i="23" s="1"/>
  <c r="F32" i="26"/>
  <c r="F35" i="26" s="1"/>
  <c r="F37" i="26" s="1"/>
  <c r="F27" i="32"/>
  <c r="F28" i="32" s="1"/>
  <c r="F26" i="32"/>
  <c r="F48" i="32"/>
  <c r="F51" i="32" s="1"/>
  <c r="D54" i="32"/>
  <c r="D27" i="32"/>
  <c r="D28" i="32" s="1"/>
  <c r="D26" i="32"/>
  <c r="F17" i="32"/>
  <c r="C13" i="32"/>
  <c r="B6" i="31"/>
  <c r="HY43" i="9" s="1"/>
  <c r="I62" i="32"/>
  <c r="C62" i="32" s="1"/>
  <c r="B64" i="32"/>
  <c r="B51" i="32"/>
  <c r="G50" i="32"/>
  <c r="C50" i="32"/>
  <c r="A50" i="32"/>
  <c r="B49" i="32"/>
  <c r="A48" i="32"/>
  <c r="A27" i="32"/>
  <c r="A26" i="32"/>
  <c r="F50" i="32"/>
  <c r="A49" i="32"/>
  <c r="B25" i="32"/>
  <c r="A51" i="32"/>
  <c r="B50" i="32"/>
  <c r="B48" i="32"/>
  <c r="G48" i="32"/>
  <c r="G51" i="32" s="1"/>
  <c r="G27" i="32"/>
  <c r="G28" i="32" s="1"/>
  <c r="G26" i="32"/>
  <c r="C38" i="32"/>
  <c r="C39" i="32" s="1"/>
  <c r="C17" i="32"/>
  <c r="D17" i="32" s="1"/>
  <c r="H127" i="32"/>
  <c r="F306" i="32" s="1"/>
  <c r="F28" i="29"/>
  <c r="F29" i="29" s="1"/>
  <c r="F27" i="29"/>
  <c r="F47" i="29"/>
  <c r="F50" i="29" s="1"/>
  <c r="D53" i="29"/>
  <c r="D28" i="29"/>
  <c r="D29" i="29" s="1"/>
  <c r="D27" i="29"/>
  <c r="B18" i="29"/>
  <c r="E12" i="29"/>
  <c r="F12" i="29" s="1"/>
  <c r="E13" i="29"/>
  <c r="F13" i="29" s="1"/>
  <c r="I61" i="29"/>
  <c r="B6" i="28"/>
  <c r="HY36" i="9" s="1"/>
  <c r="B63" i="29"/>
  <c r="B50" i="29"/>
  <c r="G49" i="29"/>
  <c r="C49" i="29"/>
  <c r="A49" i="29"/>
  <c r="B48" i="29"/>
  <c r="A47" i="29"/>
  <c r="A28" i="29"/>
  <c r="A27" i="29"/>
  <c r="F49" i="29"/>
  <c r="A48" i="29"/>
  <c r="A50" i="29"/>
  <c r="B49" i="29"/>
  <c r="B47" i="29"/>
  <c r="B26" i="29"/>
  <c r="G47" i="29"/>
  <c r="G50" i="29" s="1"/>
  <c r="G28" i="29"/>
  <c r="G29" i="29" s="1"/>
  <c r="G27" i="29"/>
  <c r="F305" i="29"/>
  <c r="F281" i="29"/>
  <c r="F257" i="29"/>
  <c r="F233" i="29"/>
  <c r="F209" i="29"/>
  <c r="F185" i="29"/>
  <c r="F161" i="29"/>
  <c r="F137" i="29"/>
  <c r="F293" i="29"/>
  <c r="F245" i="29"/>
  <c r="F197" i="29"/>
  <c r="F149" i="29"/>
  <c r="F269" i="29"/>
  <c r="F221" i="29"/>
  <c r="F173" i="29"/>
  <c r="E7" i="29"/>
  <c r="F7" i="29" s="1"/>
  <c r="E10" i="29"/>
  <c r="F10" i="29" s="1"/>
  <c r="D9" i="29"/>
  <c r="C32" i="29"/>
  <c r="F38" i="26"/>
  <c r="F64" i="26"/>
  <c r="G64" i="26"/>
  <c r="H64" i="26" s="1"/>
  <c r="F174" i="26"/>
  <c r="F222" i="26"/>
  <c r="F270" i="26"/>
  <c r="F138" i="26"/>
  <c r="F186" i="26"/>
  <c r="F234" i="26"/>
  <c r="F282" i="26"/>
  <c r="E13" i="26"/>
  <c r="F13" i="26" s="1"/>
  <c r="G32" i="26"/>
  <c r="A29" i="26"/>
  <c r="B29" i="26" s="1"/>
  <c r="B28" i="26"/>
  <c r="D32" i="26"/>
  <c r="F150" i="26"/>
  <c r="F198" i="26"/>
  <c r="F246" i="26"/>
  <c r="F294" i="26"/>
  <c r="F162" i="26"/>
  <c r="F210" i="26"/>
  <c r="F258" i="26"/>
  <c r="E7" i="26"/>
  <c r="F7" i="26" s="1"/>
  <c r="E10" i="26"/>
  <c r="D9" i="26"/>
  <c r="F10" i="26"/>
  <c r="C32" i="26"/>
  <c r="B18" i="26"/>
  <c r="E12" i="26"/>
  <c r="F12" i="26" s="1"/>
  <c r="G38" i="23"/>
  <c r="E10" i="23"/>
  <c r="F10" i="23" s="1"/>
  <c r="D9" i="23"/>
  <c r="C32" i="23"/>
  <c r="A29" i="23"/>
  <c r="B29" i="23" s="1"/>
  <c r="B28" i="23"/>
  <c r="E7" i="23"/>
  <c r="F7" i="23" s="1"/>
  <c r="B18" i="23"/>
  <c r="E12" i="23"/>
  <c r="F12" i="23" s="1"/>
  <c r="B27" i="23"/>
  <c r="F64" i="23"/>
  <c r="G64" i="23"/>
  <c r="H64" i="23" s="1"/>
  <c r="E13" i="23"/>
  <c r="F13" i="23" s="1"/>
  <c r="D32" i="23"/>
  <c r="F32" i="23"/>
  <c r="I62" i="23"/>
  <c r="B6" i="22"/>
  <c r="HY22" i="9" s="1"/>
  <c r="C62" i="23" l="1"/>
  <c r="B6" i="25"/>
  <c r="HY29" i="9" s="1"/>
  <c r="F34" i="26"/>
  <c r="I26" i="23"/>
  <c r="I27" i="23" s="1"/>
  <c r="A32" i="23"/>
  <c r="B32" i="23" s="1"/>
  <c r="G34" i="23"/>
  <c r="G32" i="29"/>
  <c r="G35" i="29" s="1"/>
  <c r="G37" i="29" s="1"/>
  <c r="D32" i="32"/>
  <c r="D35" i="32" s="1"/>
  <c r="D37" i="32" s="1"/>
  <c r="F32" i="32"/>
  <c r="F34" i="32" s="1"/>
  <c r="D32" i="29"/>
  <c r="D35" i="29" s="1"/>
  <c r="D37" i="29" s="1"/>
  <c r="F32" i="29"/>
  <c r="F35" i="29" s="1"/>
  <c r="F37" i="29" s="1"/>
  <c r="B26" i="32"/>
  <c r="F64" i="32"/>
  <c r="G64" i="32"/>
  <c r="H64" i="32" s="1"/>
  <c r="F222" i="32"/>
  <c r="F150" i="32"/>
  <c r="F246" i="32"/>
  <c r="F138" i="32"/>
  <c r="F186" i="32"/>
  <c r="F234" i="32"/>
  <c r="F282" i="32"/>
  <c r="A68" i="32"/>
  <c r="B69" i="32" s="1"/>
  <c r="B70" i="32" s="1"/>
  <c r="C69" i="32" s="1"/>
  <c r="C70" i="32" s="1"/>
  <c r="D69" i="32" s="1"/>
  <c r="D70" i="32" s="1"/>
  <c r="E69" i="32" s="1"/>
  <c r="E70" i="32" s="1"/>
  <c r="C41" i="32"/>
  <c r="C40" i="32"/>
  <c r="G32" i="32"/>
  <c r="A28" i="32"/>
  <c r="B28" i="32" s="1"/>
  <c r="B27" i="32"/>
  <c r="J62" i="32"/>
  <c r="M62" i="32" s="1"/>
  <c r="B11" i="31" s="1"/>
  <c r="II43" i="9" s="1"/>
  <c r="D62" i="32"/>
  <c r="E62" i="32" s="1"/>
  <c r="F174" i="32"/>
  <c r="F270" i="32"/>
  <c r="F198" i="32"/>
  <c r="F294" i="32"/>
  <c r="F162" i="32"/>
  <c r="F210" i="32"/>
  <c r="F258" i="32"/>
  <c r="F18" i="29"/>
  <c r="C13" i="29"/>
  <c r="A29" i="29"/>
  <c r="B29" i="29" s="1"/>
  <c r="B28" i="29"/>
  <c r="C18" i="29"/>
  <c r="D18" i="29" s="1"/>
  <c r="C34" i="29"/>
  <c r="C35" i="29"/>
  <c r="C37" i="29" s="1"/>
  <c r="B27" i="29"/>
  <c r="F63" i="29"/>
  <c r="G63" i="29"/>
  <c r="H63" i="29" s="1"/>
  <c r="C61" i="29"/>
  <c r="D35" i="26"/>
  <c r="D37" i="26" s="1"/>
  <c r="D34" i="26"/>
  <c r="G35" i="26"/>
  <c r="G37" i="26" s="1"/>
  <c r="G34" i="26"/>
  <c r="I64" i="26"/>
  <c r="C64" i="26" s="1"/>
  <c r="B8" i="25"/>
  <c r="HY31" i="9" s="1"/>
  <c r="F41" i="26"/>
  <c r="C18" i="26"/>
  <c r="D18" i="26" s="1"/>
  <c r="C34" i="26"/>
  <c r="C35" i="26"/>
  <c r="C37" i="26" s="1"/>
  <c r="F18" i="26"/>
  <c r="G18" i="26" s="1"/>
  <c r="C13" i="26"/>
  <c r="C62" i="26"/>
  <c r="I26" i="26"/>
  <c r="I27" i="26" s="1"/>
  <c r="A32" i="26"/>
  <c r="B32" i="26" s="1"/>
  <c r="F39" i="26"/>
  <c r="F40" i="26" s="1"/>
  <c r="C18" i="23"/>
  <c r="D18" i="23" s="1"/>
  <c r="C34" i="23"/>
  <c r="C35" i="23"/>
  <c r="C37" i="23" s="1"/>
  <c r="F18" i="23"/>
  <c r="C13" i="23"/>
  <c r="G41" i="23"/>
  <c r="F35" i="23"/>
  <c r="F37" i="23" s="1"/>
  <c r="F34" i="23"/>
  <c r="D34" i="23"/>
  <c r="D35" i="23"/>
  <c r="D37" i="23" s="1"/>
  <c r="I64" i="23"/>
  <c r="C64" i="23" s="1"/>
  <c r="B8" i="22"/>
  <c r="HY24" i="9" s="1"/>
  <c r="G39" i="23"/>
  <c r="G40" i="23" s="1"/>
  <c r="D62" i="23" l="1"/>
  <c r="E62" i="23" s="1"/>
  <c r="D34" i="29"/>
  <c r="D34" i="32"/>
  <c r="F35" i="32"/>
  <c r="F37" i="32" s="1"/>
  <c r="F38" i="32" s="1"/>
  <c r="F34" i="29"/>
  <c r="G34" i="29"/>
  <c r="I26" i="29"/>
  <c r="I27" i="29" s="1"/>
  <c r="A32" i="29"/>
  <c r="B32" i="29" s="1"/>
  <c r="B8" i="31"/>
  <c r="HY45" i="9" s="1"/>
  <c r="I64" i="32"/>
  <c r="C64" i="32" s="1"/>
  <c r="G34" i="32"/>
  <c r="G35" i="32"/>
  <c r="G37" i="32" s="1"/>
  <c r="C42" i="32"/>
  <c r="C43" i="32" s="1"/>
  <c r="C49" i="32"/>
  <c r="D38" i="32"/>
  <c r="I25" i="32"/>
  <c r="I26" i="32" s="1"/>
  <c r="A32" i="32"/>
  <c r="B32" i="32" s="1"/>
  <c r="F38" i="29"/>
  <c r="D38" i="29"/>
  <c r="G38" i="29"/>
  <c r="A67" i="29"/>
  <c r="B68" i="29" s="1"/>
  <c r="B69" i="29" s="1"/>
  <c r="C68" i="29" s="1"/>
  <c r="C69" i="29" s="1"/>
  <c r="D68" i="29" s="1"/>
  <c r="D69" i="29" s="1"/>
  <c r="E68" i="29" s="1"/>
  <c r="E69" i="29" s="1"/>
  <c r="J61" i="29"/>
  <c r="M61" i="29" s="1"/>
  <c r="B11" i="28" s="1"/>
  <c r="II36" i="9" s="1"/>
  <c r="D61" i="29"/>
  <c r="E61" i="29" s="1"/>
  <c r="I63" i="29"/>
  <c r="C63" i="29" s="1"/>
  <c r="G18" i="29" s="1"/>
  <c r="B8" i="28"/>
  <c r="HY38" i="9" s="1"/>
  <c r="C38" i="29"/>
  <c r="A68" i="26"/>
  <c r="B69" i="26" s="1"/>
  <c r="B70" i="26" s="1"/>
  <c r="C69" i="26" s="1"/>
  <c r="C70" i="26" s="1"/>
  <c r="D69" i="26" s="1"/>
  <c r="D70" i="26" s="1"/>
  <c r="E69" i="26" s="1"/>
  <c r="E70" i="26" s="1"/>
  <c r="C38" i="26"/>
  <c r="J62" i="26"/>
  <c r="M62" i="26" s="1"/>
  <c r="B11" i="25" s="1"/>
  <c r="II29" i="9" s="1"/>
  <c r="D62" i="26"/>
  <c r="E62" i="26" s="1"/>
  <c r="F49" i="26"/>
  <c r="F42" i="26"/>
  <c r="F43" i="26" s="1"/>
  <c r="J64" i="26"/>
  <c r="M64" i="26" s="1"/>
  <c r="B13" i="25" s="1"/>
  <c r="II31" i="9" s="1"/>
  <c r="D64" i="26"/>
  <c r="E64" i="26" s="1"/>
  <c r="G17" i="26"/>
  <c r="G38" i="26"/>
  <c r="G39" i="26" s="1"/>
  <c r="D38" i="26"/>
  <c r="D39" i="26" s="1"/>
  <c r="A68" i="23"/>
  <c r="B69" i="23" s="1"/>
  <c r="B70" i="23" s="1"/>
  <c r="C69" i="23" s="1"/>
  <c r="C70" i="23" s="1"/>
  <c r="D69" i="23" s="1"/>
  <c r="D70" i="23" s="1"/>
  <c r="E69" i="23" s="1"/>
  <c r="E70" i="23" s="1"/>
  <c r="C38" i="23"/>
  <c r="D38" i="23"/>
  <c r="J64" i="23"/>
  <c r="M64" i="23" s="1"/>
  <c r="B13" i="22" s="1"/>
  <c r="II24" i="9" s="1"/>
  <c r="D64" i="23"/>
  <c r="E64" i="23" s="1"/>
  <c r="G17" i="23"/>
  <c r="J62" i="23"/>
  <c r="M62" i="23" s="1"/>
  <c r="B11" i="22" s="1"/>
  <c r="II22" i="9" s="1"/>
  <c r="F38" i="23"/>
  <c r="G49" i="23"/>
  <c r="G42" i="23"/>
  <c r="G43" i="23" s="1"/>
  <c r="G18" i="23"/>
  <c r="F41" i="32" l="1"/>
  <c r="G38" i="32"/>
  <c r="J64" i="32"/>
  <c r="M64" i="32" s="1"/>
  <c r="B13" i="31" s="1"/>
  <c r="II45" i="9" s="1"/>
  <c r="D64" i="32"/>
  <c r="E64" i="32" s="1"/>
  <c r="G16" i="32"/>
  <c r="G17" i="32"/>
  <c r="D39" i="32"/>
  <c r="D40" i="32" s="1"/>
  <c r="D41" i="32" s="1"/>
  <c r="D42" i="32" s="1"/>
  <c r="F39" i="32"/>
  <c r="F40" i="32" s="1"/>
  <c r="C41" i="29"/>
  <c r="G41" i="29"/>
  <c r="D41" i="29"/>
  <c r="D42" i="29" s="1"/>
  <c r="F41" i="29"/>
  <c r="C39" i="29"/>
  <c r="C40" i="29" s="1"/>
  <c r="J63" i="29"/>
  <c r="M63" i="29" s="1"/>
  <c r="B13" i="28" s="1"/>
  <c r="II38" i="9" s="1"/>
  <c r="D63" i="29"/>
  <c r="E63" i="29" s="1"/>
  <c r="G17" i="29"/>
  <c r="G39" i="29"/>
  <c r="G40" i="29" s="1"/>
  <c r="D39" i="29"/>
  <c r="D40" i="29" s="1"/>
  <c r="F39" i="29"/>
  <c r="F40" i="29" s="1"/>
  <c r="C41" i="26"/>
  <c r="D41" i="26"/>
  <c r="D42" i="26" s="1"/>
  <c r="D40" i="26"/>
  <c r="G41" i="26"/>
  <c r="G40" i="26"/>
  <c r="C39" i="26"/>
  <c r="C40" i="26" s="1"/>
  <c r="F41" i="23"/>
  <c r="D41" i="23"/>
  <c r="D42" i="23" s="1"/>
  <c r="C41" i="23"/>
  <c r="F39" i="23"/>
  <c r="F40" i="23" s="1"/>
  <c r="D39" i="23"/>
  <c r="D40" i="23" s="1"/>
  <c r="C39" i="23"/>
  <c r="C40" i="23" s="1"/>
  <c r="G41" i="32" l="1"/>
  <c r="G39" i="32"/>
  <c r="G40" i="32" s="1"/>
  <c r="F49" i="32"/>
  <c r="F42" i="32"/>
  <c r="F43" i="32" s="1"/>
  <c r="D55" i="32"/>
  <c r="D57" i="32" s="1"/>
  <c r="D58" i="32" s="1"/>
  <c r="D43" i="32"/>
  <c r="F48" i="29"/>
  <c r="F42" i="29"/>
  <c r="F43" i="29" s="1"/>
  <c r="D54" i="29"/>
  <c r="D56" i="29" s="1"/>
  <c r="D57" i="29" s="1"/>
  <c r="D43" i="29"/>
  <c r="G48" i="29"/>
  <c r="G42" i="29"/>
  <c r="G43" i="29" s="1"/>
  <c r="C42" i="29"/>
  <c r="C43" i="29" s="1"/>
  <c r="C48" i="29"/>
  <c r="G49" i="26"/>
  <c r="G42" i="26"/>
  <c r="G43" i="26" s="1"/>
  <c r="D55" i="26"/>
  <c r="D57" i="26" s="1"/>
  <c r="D58" i="26" s="1"/>
  <c r="D43" i="26"/>
  <c r="C42" i="26"/>
  <c r="C43" i="26" s="1"/>
  <c r="C49" i="26"/>
  <c r="C42" i="23"/>
  <c r="C43" i="23" s="1"/>
  <c r="C49" i="23"/>
  <c r="D55" i="23"/>
  <c r="D57" i="23" s="1"/>
  <c r="D58" i="23" s="1"/>
  <c r="D43" i="23"/>
  <c r="F49" i="23"/>
  <c r="F42" i="23"/>
  <c r="F43" i="23" s="1"/>
  <c r="E58" i="32" l="1"/>
  <c r="E59" i="32" s="1"/>
  <c r="B63" i="32"/>
  <c r="G49" i="32"/>
  <c r="G42" i="32"/>
  <c r="G43" i="32" s="1"/>
  <c r="E57" i="29"/>
  <c r="E58" i="29" s="1"/>
  <c r="B62" i="29"/>
  <c r="E58" i="26"/>
  <c r="E59" i="26" s="1"/>
  <c r="B63" i="26"/>
  <c r="E58" i="23"/>
  <c r="E59" i="23" s="1"/>
  <c r="B63" i="23"/>
  <c r="F63" i="32" l="1"/>
  <c r="G63" i="32"/>
  <c r="H63" i="32" s="1"/>
  <c r="F62" i="29"/>
  <c r="G62" i="29"/>
  <c r="H62" i="29" s="1"/>
  <c r="F63" i="26"/>
  <c r="G63" i="26"/>
  <c r="H63" i="26" s="1"/>
  <c r="F63" i="23"/>
  <c r="G63" i="23"/>
  <c r="H63" i="23" s="1"/>
  <c r="I63" i="32" l="1"/>
  <c r="C63" i="32" s="1"/>
  <c r="B7" i="31"/>
  <c r="HY44" i="9" s="1"/>
  <c r="I62" i="29"/>
  <c r="C62" i="29" s="1"/>
  <c r="B7" i="28"/>
  <c r="HY37" i="9" s="1"/>
  <c r="I63" i="26"/>
  <c r="C63" i="26" s="1"/>
  <c r="B7" i="25"/>
  <c r="HY30" i="9" s="1"/>
  <c r="I63" i="23"/>
  <c r="C63" i="23" s="1"/>
  <c r="B7" i="22"/>
  <c r="HY23" i="9" s="1"/>
  <c r="D63" i="32" l="1"/>
  <c r="E63" i="32" s="1"/>
  <c r="H17" i="32"/>
  <c r="I17" i="32" s="1"/>
  <c r="J16" i="32" s="1"/>
  <c r="B4" i="31" s="1"/>
  <c r="CZ48" i="9" s="1"/>
  <c r="J63" i="32"/>
  <c r="M63" i="32" s="1"/>
  <c r="B12" i="31" s="1"/>
  <c r="II44" i="9" s="1"/>
  <c r="D62" i="29"/>
  <c r="E62" i="29" s="1"/>
  <c r="H18" i="29"/>
  <c r="I18" i="29" s="1"/>
  <c r="J17" i="29" s="1"/>
  <c r="B4" i="28" s="1"/>
  <c r="CZ41" i="9" s="1"/>
  <c r="J62" i="29"/>
  <c r="M62" i="29" s="1"/>
  <c r="B12" i="28" s="1"/>
  <c r="II37" i="9" s="1"/>
  <c r="D63" i="26"/>
  <c r="E63" i="26" s="1"/>
  <c r="H18" i="26"/>
  <c r="I18" i="26" s="1"/>
  <c r="J17" i="26" s="1"/>
  <c r="B4" i="25" s="1"/>
  <c r="CZ34" i="9" s="1"/>
  <c r="J63" i="26"/>
  <c r="M63" i="26" s="1"/>
  <c r="B12" i="25" s="1"/>
  <c r="II30" i="9" s="1"/>
  <c r="D63" i="23"/>
  <c r="E63" i="23" s="1"/>
  <c r="H18" i="23"/>
  <c r="I18" i="23" s="1"/>
  <c r="J17" i="23" s="1"/>
  <c r="B4" i="22" s="1"/>
  <c r="CZ27" i="9" s="1"/>
  <c r="J63" i="23"/>
  <c r="M63" i="23" s="1"/>
  <c r="B12" i="22" s="1"/>
  <c r="II23" i="9" s="1"/>
  <c r="L60" i="11" l="1"/>
  <c r="L59" i="11"/>
  <c r="L58" i="11"/>
  <c r="B3" i="20" l="1"/>
  <c r="F64" i="11" l="1"/>
  <c r="F68" i="11" s="1"/>
  <c r="E64" i="11"/>
  <c r="E68" i="11" s="1"/>
  <c r="D64" i="11"/>
  <c r="D68" i="11" s="1"/>
  <c r="C64" i="11"/>
  <c r="C68" i="11" s="1"/>
  <c r="G68" i="11" l="1"/>
  <c r="G64" i="11"/>
  <c r="M60" i="11" s="1"/>
  <c r="M58" i="11" l="1"/>
  <c r="M59" i="11"/>
  <c r="HB20" i="9"/>
  <c r="C8" i="11"/>
  <c r="B13" i="11"/>
  <c r="B17" i="11" l="1"/>
  <c r="B10" i="11" l="1"/>
  <c r="B12" i="11" s="1"/>
  <c r="F17" i="11" s="1"/>
  <c r="B14" i="11"/>
  <c r="B3" i="11"/>
  <c r="B16" i="11" l="1"/>
  <c r="F16" i="11" l="1"/>
  <c r="G121" i="11"/>
  <c r="H121" i="11" s="1"/>
  <c r="G122" i="11" s="1"/>
  <c r="H122" i="11" s="1"/>
  <c r="I122" i="11" l="1"/>
  <c r="G301" i="11" s="1"/>
  <c r="G169" i="11" l="1"/>
  <c r="G265" i="11"/>
  <c r="G181" i="11"/>
  <c r="G277" i="11"/>
  <c r="G193" i="11"/>
  <c r="G289" i="11"/>
  <c r="G205" i="11"/>
  <c r="G217" i="11"/>
  <c r="G133" i="11"/>
  <c r="G229" i="11"/>
  <c r="G145" i="11"/>
  <c r="G241" i="11"/>
  <c r="G157" i="11"/>
  <c r="G253" i="11"/>
  <c r="D44" i="11" l="1"/>
  <c r="D25" i="11"/>
  <c r="D26" i="11" s="1"/>
  <c r="D24" i="11"/>
  <c r="C12" i="11"/>
  <c r="B6" i="11"/>
  <c r="B7" i="11" s="1"/>
  <c r="C6" i="11" l="1"/>
  <c r="D7" i="11"/>
  <c r="C7" i="11"/>
  <c r="C10" i="11" l="1"/>
  <c r="B5" i="11"/>
  <c r="B4" i="11"/>
  <c r="E30" i="11"/>
  <c r="H30" i="11"/>
  <c r="G30" i="11"/>
  <c r="D30" i="11"/>
  <c r="E10" i="11" l="1"/>
  <c r="E8" i="11"/>
  <c r="E13" i="11"/>
  <c r="E12" i="11"/>
  <c r="C5" i="11"/>
  <c r="E7" i="11"/>
  <c r="F13" i="11"/>
  <c r="E23" i="11"/>
  <c r="G23" i="11"/>
  <c r="H23" i="11"/>
  <c r="B23" i="11"/>
  <c r="D46" i="11" s="1"/>
  <c r="C17" i="11" l="1"/>
  <c r="D17" i="11" s="1"/>
  <c r="E17" i="11" s="1"/>
  <c r="C16" i="11"/>
  <c r="D16" i="11" s="1"/>
  <c r="E16" i="11" s="1"/>
  <c r="E9" i="11"/>
  <c r="G13" i="11"/>
  <c r="H25" i="11"/>
  <c r="H26" i="11" s="1"/>
  <c r="H44" i="11"/>
  <c r="H24" i="11"/>
  <c r="E50" i="11"/>
  <c r="E24" i="11"/>
  <c r="E25" i="11"/>
  <c r="E26" i="11" s="1"/>
  <c r="F12" i="11"/>
  <c r="G12" i="11" s="1"/>
  <c r="D29" i="11"/>
  <c r="F10" i="11"/>
  <c r="G10" i="11" s="1"/>
  <c r="C60" i="11"/>
  <c r="H46" i="11"/>
  <c r="B46" i="11"/>
  <c r="B44" i="11"/>
  <c r="B45" i="11"/>
  <c r="B24" i="11"/>
  <c r="C46" i="11"/>
  <c r="C23" i="11"/>
  <c r="C47" i="11"/>
  <c r="C45" i="11"/>
  <c r="G46" i="11"/>
  <c r="B25" i="11"/>
  <c r="B47" i="11"/>
  <c r="C44" i="11"/>
  <c r="G24" i="11"/>
  <c r="G25" i="11"/>
  <c r="G26" i="11" s="1"/>
  <c r="G44" i="11"/>
  <c r="F7" i="11"/>
  <c r="G7" i="11" s="1"/>
  <c r="G17" i="11" l="1"/>
  <c r="G16" i="11"/>
  <c r="D13" i="11"/>
  <c r="G29" i="11"/>
  <c r="C24" i="11"/>
  <c r="E29" i="11"/>
  <c r="H29" i="11"/>
  <c r="C25" i="11"/>
  <c r="B26" i="11"/>
  <c r="C26" i="11" s="1"/>
  <c r="H60" i="11"/>
  <c r="I60" i="11" s="1"/>
  <c r="G60" i="11"/>
  <c r="D31" i="11"/>
  <c r="D32" i="11"/>
  <c r="D34" i="11" s="1"/>
  <c r="D35" i="11" s="1"/>
  <c r="B64" i="11" l="1"/>
  <c r="C65" i="11" s="1"/>
  <c r="C66" i="11" s="1"/>
  <c r="D65" i="11" s="1"/>
  <c r="D66" i="11" s="1"/>
  <c r="E65" i="11" s="1"/>
  <c r="E66" i="11" s="1"/>
  <c r="F65" i="11" s="1"/>
  <c r="F66" i="11" s="1"/>
  <c r="O13" i="11"/>
  <c r="N13" i="11"/>
  <c r="L13" i="11"/>
  <c r="M13" i="11" s="1"/>
  <c r="B8" i="20"/>
  <c r="HY17" i="9" s="1"/>
  <c r="J23" i="11"/>
  <c r="J24" i="11" s="1"/>
  <c r="D36" i="11"/>
  <c r="D37" i="11" s="1"/>
  <c r="D38" i="11" s="1"/>
  <c r="D45" i="11" s="1"/>
  <c r="E31" i="11"/>
  <c r="E32" i="11"/>
  <c r="G32" i="11"/>
  <c r="G34" i="11" s="1"/>
  <c r="G31" i="11"/>
  <c r="J60" i="11"/>
  <c r="D60" i="11" s="1"/>
  <c r="H16" i="11" s="1"/>
  <c r="H31" i="11"/>
  <c r="H32" i="11"/>
  <c r="H34" i="11" s="1"/>
  <c r="B29" i="11"/>
  <c r="C29" i="11" s="1"/>
  <c r="H17" i="11" l="1"/>
  <c r="E60" i="11"/>
  <c r="F60" i="11" s="1"/>
  <c r="K60" i="11"/>
  <c r="N60" i="11" s="1"/>
  <c r="D39" i="11"/>
  <c r="D40" i="11" s="1"/>
  <c r="H35" i="11"/>
  <c r="E34" i="11"/>
  <c r="G35" i="11"/>
  <c r="B13" i="20" l="1"/>
  <c r="II17" i="9" s="1"/>
  <c r="D47" i="11"/>
  <c r="H36" i="11"/>
  <c r="H37" i="11" s="1"/>
  <c r="H38" i="11" s="1"/>
  <c r="H45" i="11" s="1"/>
  <c r="H47" i="11" s="1"/>
  <c r="G36" i="11"/>
  <c r="G37" i="11" s="1"/>
  <c r="G38" i="11" s="1"/>
  <c r="E35" i="11"/>
  <c r="E36" i="11" s="1"/>
  <c r="E37" i="11" s="1"/>
  <c r="E38" i="11" s="1"/>
  <c r="E39" i="11" s="1"/>
  <c r="G45" i="11" l="1"/>
  <c r="G47" i="11" s="1"/>
  <c r="H39" i="11"/>
  <c r="H40" i="11" s="1"/>
  <c r="G39" i="11"/>
  <c r="G40" i="11" s="1"/>
  <c r="E51" i="11"/>
  <c r="E53" i="11" s="1"/>
  <c r="E40" i="11"/>
  <c r="G48" i="11" l="1"/>
  <c r="E54" i="11" s="1"/>
  <c r="H48" i="11"/>
  <c r="C58" i="11" s="1"/>
  <c r="C59" i="11" l="1"/>
  <c r="F54" i="11"/>
  <c r="F55" i="11" s="1"/>
  <c r="G58" i="11"/>
  <c r="H58" i="11"/>
  <c r="I58" i="11" s="1"/>
  <c r="B6" i="20" l="1"/>
  <c r="HY15" i="9" s="1"/>
  <c r="J58" i="11"/>
  <c r="D58" i="11" s="1"/>
  <c r="I16" i="11" s="1"/>
  <c r="J16" i="11" s="1"/>
  <c r="E58" i="11" l="1"/>
  <c r="F58" i="11" s="1"/>
  <c r="K58" i="11"/>
  <c r="N58" i="11" s="1"/>
  <c r="H59" i="11"/>
  <c r="I59" i="11" s="1"/>
  <c r="G59" i="11"/>
  <c r="B11" i="20" l="1"/>
  <c r="II15" i="9" s="1"/>
  <c r="B7" i="20"/>
  <c r="HY16" i="9" s="1"/>
  <c r="J59" i="11"/>
  <c r="D59" i="11" s="1"/>
  <c r="I17" i="11" s="1"/>
  <c r="J17" i="11" l="1"/>
  <c r="K16" i="11" s="1"/>
  <c r="B4" i="20" s="1"/>
  <c r="CZ20" i="9" s="1"/>
  <c r="E59" i="11"/>
  <c r="F59" i="11" s="1"/>
  <c r="K59" i="11"/>
  <c r="N59" i="11" s="1"/>
  <c r="B12" i="20" l="1"/>
  <c r="II16" i="9" s="1"/>
</calcChain>
</file>

<file path=xl/sharedStrings.xml><?xml version="1.0" encoding="utf-8"?>
<sst xmlns="http://schemas.openxmlformats.org/spreadsheetml/2006/main" count="347" uniqueCount="78">
  <si>
    <t>nein</t>
  </si>
  <si>
    <t>ja</t>
  </si>
  <si>
    <t>RAR</t>
  </si>
  <si>
    <t>AR bes langj</t>
  </si>
  <si>
    <t>Datum</t>
  </si>
  <si>
    <t>Zahl</t>
  </si>
  <si>
    <t>ist erfüllt</t>
  </si>
  <si>
    <t>Vorruhephase 2</t>
  </si>
  <si>
    <t>Vorruhephase 3</t>
  </si>
  <si>
    <t>Vorruhephase 4</t>
  </si>
  <si>
    <t>www.clever-in-rente.de</t>
  </si>
  <si>
    <r>
      <rPr>
        <sz val="10"/>
        <color theme="1"/>
        <rFont val="Calibri"/>
        <family val="2"/>
      </rPr>
      <t>©</t>
    </r>
    <r>
      <rPr>
        <sz val="9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Buber UG / Wuppertal</t>
    </r>
  </si>
  <si>
    <t>Alter/Jahre</t>
  </si>
  <si>
    <t>Alter/Monate</t>
  </si>
  <si>
    <t>Lebensmonat</t>
  </si>
  <si>
    <t>AR SB m Ab</t>
  </si>
  <si>
    <t>AR langj m Ab</t>
  </si>
  <si>
    <t>lfd. Nummer</t>
  </si>
  <si>
    <t>kann nicht erfüllt werden</t>
  </si>
  <si>
    <t>es fehlen noch Monate</t>
  </si>
  <si>
    <t>AR langj o Ab</t>
  </si>
  <si>
    <t>AR SB o Ab</t>
  </si>
  <si>
    <t>Die Berechnungen wurden mit großer Sorgfalt durchgeführt. Eine Gewähr wird nicht übernommen. Verbindliche Auskünfte durch die Deutsche Rentenversicherung.</t>
  </si>
  <si>
    <t>info@clever-in-rente.de</t>
  </si>
  <si>
    <t>d</t>
  </si>
  <si>
    <t>24 Mo vor bes lj</t>
  </si>
  <si>
    <t>Mo n Minalter</t>
  </si>
  <si>
    <t>Mo v Minalter</t>
  </si>
  <si>
    <t>Wahl SB+bes lj</t>
  </si>
  <si>
    <t>hinten</t>
  </si>
  <si>
    <t>Alter heute</t>
  </si>
  <si>
    <t>evtl. Fehlermeldung an:</t>
  </si>
  <si>
    <t>Eingabefelder</t>
  </si>
  <si>
    <t>Weitere Informationen und Berechnungsprogramme zu Übergängen in die Rente auf unseren</t>
  </si>
  <si>
    <t>Seminaren</t>
  </si>
  <si>
    <t>Beginn Voruhestand</t>
  </si>
  <si>
    <t>Regel-AR</t>
  </si>
  <si>
    <t>mit Abschl.</t>
  </si>
  <si>
    <t>35 J</t>
  </si>
  <si>
    <t>45 J</t>
  </si>
  <si>
    <t>Geburtsdatum</t>
  </si>
  <si>
    <t>SB bei Rentenbeginn</t>
  </si>
  <si>
    <t>Vers. Zeiten am</t>
  </si>
  <si>
    <t>mit Wert()</t>
  </si>
  <si>
    <t>Mo</t>
  </si>
  <si>
    <t>Testversion Rentenbeginne und Lücken</t>
  </si>
  <si>
    <t>Zur Beratung die jeweiligen Seminarprogramme verwenden. 
In diesem Programm sind nicht alle Sonderfälle geprüft worden.</t>
  </si>
  <si>
    <t>früh. Re-Beg / Lücke in Mo</t>
  </si>
  <si>
    <t>befristet bis 31.12.2020 / Seminar-TN erhalten weiteren Zugang</t>
  </si>
  <si>
    <t>Vorruhe ab</t>
  </si>
  <si>
    <t>Vorruhe mit Vers-Zeit</t>
  </si>
  <si>
    <t>Vorruhe oh. Vers-Zeit</t>
  </si>
  <si>
    <t>o Abschlag</t>
  </si>
  <si>
    <t>x</t>
  </si>
  <si>
    <t>ges Monate</t>
  </si>
  <si>
    <t>Alter</t>
  </si>
  <si>
    <t>????</t>
  </si>
  <si>
    <t>bed Format max</t>
  </si>
  <si>
    <t>Beg Vorruhestand</t>
  </si>
  <si>
    <t>Diff WZ-ReBeg</t>
  </si>
  <si>
    <t>WZ erreicht</t>
  </si>
  <si>
    <t>WZ erf vor RBeg</t>
  </si>
  <si>
    <t>VR sv-frei &gt;Diff</t>
  </si>
  <si>
    <t xml:space="preserve">35J </t>
  </si>
  <si>
    <t xml:space="preserve">45J </t>
  </si>
  <si>
    <t>frühestens erf:</t>
  </si>
  <si>
    <t>eg</t>
  </si>
  <si>
    <t>Testversion Vorruhe und Lücken</t>
  </si>
  <si>
    <t>beg 1. VR</t>
  </si>
  <si>
    <t>ende  1. VR</t>
  </si>
  <si>
    <t>beg 2.VR</t>
  </si>
  <si>
    <t>ende 2. VR</t>
  </si>
  <si>
    <t>Vorruhe vor spätestem Ausstieg:</t>
  </si>
  <si>
    <t>Stichtag</t>
  </si>
  <si>
    <t>vor dem Stichtag:</t>
  </si>
  <si>
    <t>nach dem Stichtag:</t>
  </si>
  <si>
    <t>nach dem Stichtag</t>
  </si>
  <si>
    <r>
      <rPr>
        <sz val="10"/>
        <color theme="0"/>
        <rFont val="Calibri"/>
        <family val="2"/>
      </rPr>
      <t>©</t>
    </r>
    <r>
      <rPr>
        <sz val="9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Buber UG / Wuppertal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</si>
</sst>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d/m/yy;@"/>
    <numFmt numFmtId="165" formatCode="dd/mm/yy;@"/>
    <numFmt numFmtId="166" formatCode="#,##0\ &quot;€&quot;"/>
    <numFmt numFmtId="167" formatCode="_-* #,##0.00\ _€_-;\-* #,##0.00\ _€_-;_-* &quot;-&quot;??\ _€_-;_-@_-"/>
  </numFmts>
  <fonts count="4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 tint="-0.499984740745262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</font>
    <font>
      <sz val="9"/>
      <color theme="1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3"/>
      <color theme="1"/>
      <name val="Arial"/>
      <family val="2"/>
    </font>
    <font>
      <b/>
      <sz val="13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u/>
      <sz val="12"/>
      <color theme="10"/>
      <name val="Arial"/>
      <family val="2"/>
    </font>
    <font>
      <sz val="10"/>
      <color rgb="FF00B0F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8"/>
      <name val="Arial"/>
      <family val="2"/>
    </font>
    <font>
      <b/>
      <sz val="10"/>
      <color theme="8"/>
      <name val="Arial"/>
      <family val="2"/>
    </font>
    <font>
      <sz val="11"/>
      <color rgb="FF00B05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u/>
      <sz val="11"/>
      <color theme="0"/>
      <name val="Calibri"/>
      <family val="2"/>
      <scheme val="minor"/>
    </font>
    <font>
      <b/>
      <sz val="13"/>
      <color theme="0"/>
      <name val="Arial"/>
      <family val="2"/>
    </font>
    <font>
      <b/>
      <sz val="13"/>
      <color theme="0"/>
      <name val="Calibri"/>
      <family val="2"/>
      <scheme val="minor"/>
    </font>
    <font>
      <sz val="10"/>
      <color theme="0"/>
      <name val="Calibri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u/>
      <sz val="1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00B050"/>
      </left>
      <right/>
      <top/>
      <bottom style="thin">
        <color indexed="64"/>
      </bottom>
      <diagonal/>
    </border>
    <border>
      <left style="dotted">
        <color auto="1"/>
      </left>
      <right/>
      <top/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 style="thick">
        <color rgb="FFFFC000"/>
      </left>
      <right/>
      <top style="thin">
        <color indexed="64"/>
      </top>
      <bottom style="thin">
        <color indexed="64"/>
      </bottom>
      <diagonal/>
    </border>
    <border>
      <left style="thick">
        <color rgb="FF00B050"/>
      </left>
      <right/>
      <top style="thin">
        <color indexed="64"/>
      </top>
      <bottom/>
      <diagonal/>
    </border>
    <border>
      <left style="thick">
        <color theme="9" tint="0.59996337778862885"/>
      </left>
      <right/>
      <top/>
      <bottom/>
      <diagonal/>
    </border>
    <border>
      <left style="thick">
        <color theme="9" tint="-0.24994659260841701"/>
      </left>
      <right/>
      <top/>
      <bottom/>
      <diagonal/>
    </border>
    <border>
      <left style="thick">
        <color theme="9"/>
      </left>
      <right/>
      <top/>
      <bottom/>
      <diagonal/>
    </border>
    <border>
      <left style="thick">
        <color theme="9" tint="0.39994506668294322"/>
      </left>
      <right/>
      <top/>
      <bottom/>
      <diagonal/>
    </border>
    <border>
      <left style="dotted">
        <color rgb="FFFF0000"/>
      </left>
      <right/>
      <top/>
      <bottom/>
      <diagonal/>
    </border>
    <border>
      <left style="dotted">
        <color rgb="FFFFC000"/>
      </left>
      <right/>
      <top/>
      <bottom/>
      <diagonal/>
    </border>
    <border>
      <left style="dotted">
        <color rgb="FF00B0F0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thick">
        <color theme="3" tint="0.39994506668294322"/>
      </left>
      <right/>
      <top/>
      <bottom/>
      <diagonal/>
    </border>
  </borders>
  <cellStyleXfs count="8">
    <xf numFmtId="0" fontId="0" fillId="0" borderId="0"/>
    <xf numFmtId="0" fontId="2" fillId="0" borderId="0"/>
    <xf numFmtId="0" fontId="8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94">
    <xf numFmtId="0" fontId="0" fillId="0" borderId="0" xfId="0"/>
    <xf numFmtId="0" fontId="4" fillId="0" borderId="0" xfId="0" applyFont="1" applyProtection="1"/>
    <xf numFmtId="0" fontId="12" fillId="0" borderId="0" xfId="0" applyFont="1" applyFill="1" applyProtection="1"/>
    <xf numFmtId="0" fontId="2" fillId="0" borderId="0" xfId="0" applyFont="1" applyProtection="1"/>
    <xf numFmtId="0" fontId="7" fillId="0" borderId="0" xfId="0" applyFont="1" applyBorder="1" applyProtection="1"/>
    <xf numFmtId="0" fontId="4" fillId="0" borderId="0" xfId="0" applyFont="1" applyBorder="1" applyProtection="1"/>
    <xf numFmtId="0" fontId="5" fillId="0" borderId="0" xfId="0" applyFont="1" applyProtection="1"/>
    <xf numFmtId="0" fontId="4" fillId="0" borderId="0" xfId="0" applyFont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5" fillId="0" borderId="2" xfId="0" applyFont="1" applyFill="1" applyBorder="1" applyProtection="1"/>
    <xf numFmtId="0" fontId="5" fillId="0" borderId="6" xfId="0" applyFont="1" applyFill="1" applyBorder="1" applyProtection="1"/>
    <xf numFmtId="0" fontId="5" fillId="0" borderId="7" xfId="0" applyFont="1" applyFill="1" applyBorder="1" applyProtection="1"/>
    <xf numFmtId="0" fontId="5" fillId="0" borderId="0" xfId="0" applyFont="1" applyFill="1" applyBorder="1" applyProtection="1"/>
    <xf numFmtId="0" fontId="4" fillId="0" borderId="0" xfId="0" applyFont="1" applyFill="1" applyProtection="1"/>
    <xf numFmtId="0" fontId="5" fillId="0" borderId="0" xfId="0" applyFont="1" applyBorder="1" applyAlignment="1" applyProtection="1">
      <alignment vertical="center"/>
    </xf>
    <xf numFmtId="14" fontId="4" fillId="0" borderId="0" xfId="0" applyNumberFormat="1" applyFont="1" applyProtection="1"/>
    <xf numFmtId="0" fontId="19" fillId="0" borderId="0" xfId="0" applyFont="1" applyProtection="1"/>
    <xf numFmtId="0" fontId="4" fillId="0" borderId="0" xfId="0" applyFont="1" applyBorder="1" applyAlignment="1" applyProtection="1"/>
    <xf numFmtId="0" fontId="1" fillId="0" borderId="0" xfId="0" applyFont="1" applyBorder="1" applyAlignment="1" applyProtection="1">
      <alignment horizontal="center" vertical="center" wrapText="1"/>
    </xf>
    <xf numFmtId="0" fontId="21" fillId="0" borderId="0" xfId="0" applyFont="1" applyProtection="1"/>
    <xf numFmtId="0" fontId="2" fillId="0" borderId="8" xfId="0" applyFont="1" applyBorder="1" applyAlignment="1" applyProtection="1"/>
    <xf numFmtId="0" fontId="6" fillId="0" borderId="8" xfId="0" applyFont="1" applyBorder="1" applyAlignment="1" applyProtection="1"/>
    <xf numFmtId="0" fontId="2" fillId="0" borderId="8" xfId="0" applyFont="1" applyBorder="1" applyProtection="1"/>
    <xf numFmtId="0" fontId="6" fillId="0" borderId="8" xfId="0" applyFont="1" applyBorder="1" applyAlignment="1" applyProtection="1">
      <alignment horizontal="center" vertical="center" wrapText="1"/>
    </xf>
    <xf numFmtId="0" fontId="25" fillId="0" borderId="0" xfId="0" applyFont="1" applyBorder="1" applyAlignment="1" applyProtection="1">
      <alignment horizontal="center"/>
    </xf>
    <xf numFmtId="0" fontId="4" fillId="0" borderId="0" xfId="0" applyFont="1" applyAlignment="1" applyProtection="1"/>
    <xf numFmtId="0" fontId="4" fillId="0" borderId="3" xfId="0" applyFont="1" applyBorder="1" applyProtection="1"/>
    <xf numFmtId="0" fontId="4" fillId="0" borderId="0" xfId="0" applyFont="1" applyFill="1" applyBorder="1" applyAlignment="1" applyProtection="1">
      <alignment horizontal="right" vertical="center"/>
    </xf>
    <xf numFmtId="0" fontId="5" fillId="0" borderId="18" xfId="0" applyFont="1" applyFill="1" applyBorder="1" applyProtection="1"/>
    <xf numFmtId="0" fontId="5" fillId="0" borderId="0" xfId="0" applyFont="1" applyAlignment="1" applyProtection="1"/>
    <xf numFmtId="0" fontId="5" fillId="0" borderId="19" xfId="0" applyFont="1" applyFill="1" applyBorder="1" applyProtection="1"/>
    <xf numFmtId="0" fontId="5" fillId="0" borderId="17" xfId="0" applyFont="1" applyFill="1" applyBorder="1" applyProtection="1"/>
    <xf numFmtId="0" fontId="5" fillId="0" borderId="0" xfId="0" applyFont="1" applyBorder="1" applyProtection="1"/>
    <xf numFmtId="0" fontId="4" fillId="0" borderId="1" xfId="0" applyFont="1" applyBorder="1" applyAlignment="1" applyProtection="1">
      <alignment vertical="center"/>
    </xf>
    <xf numFmtId="0" fontId="4" fillId="0" borderId="1" xfId="0" applyFont="1" applyBorder="1" applyProtection="1"/>
    <xf numFmtId="0" fontId="4" fillId="0" borderId="0" xfId="0" applyFont="1" applyFill="1" applyBorder="1" applyProtection="1"/>
    <xf numFmtId="0" fontId="4" fillId="0" borderId="3" xfId="0" applyFont="1" applyFill="1" applyBorder="1" applyAlignment="1" applyProtection="1">
      <alignment vertical="center"/>
    </xf>
    <xf numFmtId="0" fontId="5" fillId="0" borderId="12" xfId="0" applyFont="1" applyBorder="1" applyProtection="1"/>
    <xf numFmtId="0" fontId="5" fillId="0" borderId="14" xfId="0" applyFont="1" applyBorder="1" applyProtection="1"/>
    <xf numFmtId="164" fontId="5" fillId="0" borderId="12" xfId="0" applyNumberFormat="1" applyFont="1" applyBorder="1" applyProtection="1"/>
    <xf numFmtId="0" fontId="2" fillId="0" borderId="3" xfId="0" applyFont="1" applyBorder="1" applyAlignment="1" applyProtection="1">
      <alignment horizontal="right" vertical="center"/>
    </xf>
    <xf numFmtId="0" fontId="0" fillId="0" borderId="3" xfId="0" applyBorder="1" applyAlignment="1" applyProtection="1">
      <alignment horizontal="right"/>
    </xf>
    <xf numFmtId="0" fontId="24" fillId="0" borderId="3" xfId="0" applyFont="1" applyFill="1" applyBorder="1" applyAlignment="1" applyProtection="1">
      <alignment horizontal="center"/>
    </xf>
    <xf numFmtId="0" fontId="25" fillId="0" borderId="3" xfId="0" applyFont="1" applyBorder="1" applyAlignment="1" applyProtection="1">
      <alignment horizontal="center"/>
    </xf>
    <xf numFmtId="0" fontId="22" fillId="0" borderId="3" xfId="0" applyFont="1" applyBorder="1" applyAlignment="1" applyProtection="1">
      <alignment horizontal="center"/>
    </xf>
    <xf numFmtId="0" fontId="15" fillId="0" borderId="0" xfId="0" applyFont="1" applyProtection="1"/>
    <xf numFmtId="0" fontId="0" fillId="0" borderId="0" xfId="0" applyFill="1" applyBorder="1" applyAlignment="1" applyProtection="1">
      <alignment horizontal="right" vertical="center"/>
    </xf>
    <xf numFmtId="0" fontId="6" fillId="0" borderId="0" xfId="0" applyFont="1" applyBorder="1" applyAlignment="1" applyProtection="1"/>
    <xf numFmtId="0" fontId="19" fillId="0" borderId="8" xfId="0" applyFont="1" applyBorder="1" applyProtection="1"/>
    <xf numFmtId="0" fontId="19" fillId="0" borderId="0" xfId="0" applyFont="1" applyBorder="1" applyProtection="1"/>
    <xf numFmtId="0" fontId="2" fillId="0" borderId="0" xfId="0" applyFont="1" applyBorder="1" applyProtection="1"/>
    <xf numFmtId="0" fontId="11" fillId="0" borderId="0" xfId="0" applyFont="1" applyProtection="1"/>
    <xf numFmtId="0" fontId="13" fillId="4" borderId="0" xfId="0" applyFont="1" applyFill="1" applyAlignment="1" applyProtection="1">
      <alignment horizontal="right" vertical="center"/>
    </xf>
    <xf numFmtId="0" fontId="13" fillId="4" borderId="0" xfId="0" applyFont="1" applyFill="1" applyAlignment="1" applyProtection="1">
      <alignment vertical="center"/>
    </xf>
    <xf numFmtId="0" fontId="29" fillId="0" borderId="0" xfId="0" applyFont="1" applyAlignment="1" applyProtection="1"/>
    <xf numFmtId="0" fontId="28" fillId="0" borderId="0" xfId="0" applyFont="1" applyProtection="1"/>
    <xf numFmtId="166" fontId="29" fillId="0" borderId="0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/>
    <xf numFmtId="0" fontId="6" fillId="0" borderId="0" xfId="0" applyFont="1" applyBorder="1" applyAlignment="1" applyProtection="1">
      <alignment horizontal="center" vertical="center" wrapText="1"/>
    </xf>
    <xf numFmtId="165" fontId="11" fillId="0" borderId="0" xfId="0" applyNumberFormat="1" applyFont="1" applyFill="1" applyBorder="1" applyAlignment="1" applyProtection="1">
      <alignment horizontal="center" vertical="center"/>
    </xf>
    <xf numFmtId="0" fontId="23" fillId="0" borderId="0" xfId="0" applyFont="1" applyBorder="1" applyAlignment="1" applyProtection="1"/>
    <xf numFmtId="0" fontId="5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166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30" fillId="0" borderId="0" xfId="0" applyFont="1" applyBorder="1" applyAlignment="1" applyProtection="1">
      <alignment horizontal="right" vertical="center"/>
    </xf>
    <xf numFmtId="0" fontId="0" fillId="0" borderId="0" xfId="0" applyBorder="1" applyAlignment="1" applyProtection="1"/>
    <xf numFmtId="0" fontId="0" fillId="0" borderId="1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/>
    <xf numFmtId="0" fontId="2" fillId="3" borderId="0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/>
    <xf numFmtId="0" fontId="25" fillId="0" borderId="0" xfId="0" applyFont="1" applyAlignment="1" applyProtection="1">
      <alignment horizontal="center"/>
    </xf>
    <xf numFmtId="0" fontId="5" fillId="0" borderId="0" xfId="0" applyFont="1" applyAlignment="1" applyProtection="1">
      <alignment vertical="center"/>
    </xf>
    <xf numFmtId="0" fontId="24" fillId="0" borderId="3" xfId="0" applyFont="1" applyBorder="1" applyAlignment="1" applyProtection="1">
      <alignment horizontal="center"/>
    </xf>
    <xf numFmtId="0" fontId="23" fillId="0" borderId="0" xfId="0" applyFont="1" applyProtection="1"/>
    <xf numFmtId="0" fontId="0" fillId="0" borderId="0" xfId="0" applyProtection="1"/>
    <xf numFmtId="0" fontId="5" fillId="0" borderId="19" xfId="0" applyFont="1" applyBorder="1" applyProtection="1"/>
    <xf numFmtId="0" fontId="5" fillId="0" borderId="17" xfId="0" applyFont="1" applyBorder="1" applyProtection="1"/>
    <xf numFmtId="0" fontId="5" fillId="0" borderId="6" xfId="0" applyFont="1" applyBorder="1" applyProtection="1"/>
    <xf numFmtId="0" fontId="5" fillId="0" borderId="2" xfId="0" applyFont="1" applyBorder="1" applyProtection="1"/>
    <xf numFmtId="0" fontId="0" fillId="0" borderId="0" xfId="0" applyAlignment="1" applyProtection="1">
      <alignment vertical="center"/>
    </xf>
    <xf numFmtId="0" fontId="5" fillId="0" borderId="7" xfId="0" applyFont="1" applyBorder="1" applyProtection="1"/>
    <xf numFmtId="0" fontId="5" fillId="0" borderId="18" xfId="0" applyFont="1" applyBorder="1" applyProtection="1"/>
    <xf numFmtId="0" fontId="4" fillId="0" borderId="3" xfId="0" applyFont="1" applyBorder="1" applyAlignment="1" applyProtection="1">
      <alignment vertical="center"/>
    </xf>
    <xf numFmtId="0" fontId="6" fillId="0" borderId="0" xfId="0" applyFont="1" applyProtection="1"/>
    <xf numFmtId="0" fontId="4" fillId="0" borderId="0" xfId="0" applyFont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29" fillId="0" borderId="0" xfId="0" applyFont="1" applyProtection="1"/>
    <xf numFmtId="166" fontId="29" fillId="0" borderId="0" xfId="0" applyNumberFormat="1" applyFont="1" applyAlignment="1" applyProtection="1">
      <alignment vertical="center"/>
    </xf>
    <xf numFmtId="0" fontId="32" fillId="0" borderId="0" xfId="0" applyFont="1" applyFill="1" applyBorder="1"/>
    <xf numFmtId="0" fontId="12" fillId="0" borderId="0" xfId="0" applyFont="1" applyFill="1" applyBorder="1" applyProtection="1"/>
    <xf numFmtId="14" fontId="12" fillId="0" borderId="0" xfId="0" applyNumberFormat="1" applyFont="1" applyFill="1" applyBorder="1" applyProtection="1"/>
    <xf numFmtId="0" fontId="33" fillId="0" borderId="0" xfId="0" applyFont="1" applyFill="1" applyBorder="1" applyAlignment="1">
      <alignment horizontal="left"/>
    </xf>
    <xf numFmtId="0" fontId="33" fillId="0" borderId="0" xfId="0" applyFont="1" applyFill="1" applyBorder="1"/>
    <xf numFmtId="14" fontId="34" fillId="0" borderId="0" xfId="1" applyNumberFormat="1" applyFont="1" applyFill="1" applyBorder="1"/>
    <xf numFmtId="0" fontId="33" fillId="0" borderId="0" xfId="0" applyFont="1" applyFill="1" applyBorder="1" applyAlignment="1">
      <alignment horizontal="right"/>
    </xf>
    <xf numFmtId="0" fontId="33" fillId="0" borderId="0" xfId="1" applyFont="1" applyFill="1" applyBorder="1"/>
    <xf numFmtId="14" fontId="33" fillId="0" borderId="0" xfId="0" applyNumberFormat="1" applyFont="1" applyFill="1" applyBorder="1"/>
    <xf numFmtId="0" fontId="33" fillId="0" borderId="0" xfId="0" applyNumberFormat="1" applyFont="1" applyFill="1" applyBorder="1"/>
    <xf numFmtId="14" fontId="34" fillId="0" borderId="0" xfId="0" applyNumberFormat="1" applyFont="1" applyFill="1" applyBorder="1"/>
    <xf numFmtId="0" fontId="34" fillId="0" borderId="0" xfId="0" applyFont="1" applyFill="1" applyBorder="1" applyAlignment="1">
      <alignment horizontal="right"/>
    </xf>
    <xf numFmtId="0" fontId="34" fillId="0" borderId="0" xfId="0" applyFont="1" applyFill="1" applyBorder="1"/>
    <xf numFmtId="0" fontId="33" fillId="0" borderId="0" xfId="0" applyFont="1" applyFill="1" applyBorder="1" applyAlignment="1">
      <alignment horizontal="center"/>
    </xf>
    <xf numFmtId="0" fontId="33" fillId="0" borderId="0" xfId="1" applyFont="1" applyFill="1" applyBorder="1" applyAlignment="1">
      <alignment horizontal="right"/>
    </xf>
    <xf numFmtId="14" fontId="33" fillId="0" borderId="0" xfId="1" applyNumberFormat="1" applyFont="1" applyFill="1" applyBorder="1" applyAlignment="1">
      <alignment horizontal="right" vertical="center"/>
    </xf>
    <xf numFmtId="0" fontId="35" fillId="0" borderId="0" xfId="0" applyFont="1" applyFill="1" applyBorder="1"/>
    <xf numFmtId="0" fontId="33" fillId="0" borderId="0" xfId="1" applyFont="1" applyFill="1" applyBorder="1" applyAlignment="1">
      <alignment horizontal="center" vertical="center"/>
    </xf>
    <xf numFmtId="0" fontId="34" fillId="0" borderId="0" xfId="1" applyFont="1" applyFill="1" applyBorder="1" applyAlignment="1">
      <alignment horizontal="center" vertical="center"/>
    </xf>
    <xf numFmtId="0" fontId="34" fillId="0" borderId="0" xfId="1" applyFont="1" applyFill="1" applyBorder="1" applyAlignment="1">
      <alignment horizontal="center"/>
    </xf>
    <xf numFmtId="0" fontId="34" fillId="0" borderId="0" xfId="1" applyFont="1" applyFill="1" applyBorder="1"/>
    <xf numFmtId="0" fontId="33" fillId="0" borderId="0" xfId="0" applyFont="1" applyFill="1" applyBorder="1" applyAlignment="1">
      <alignment horizontal="center" vertical="center"/>
    </xf>
    <xf numFmtId="0" fontId="33" fillId="0" borderId="0" xfId="1" applyFont="1" applyFill="1" applyBorder="1" applyAlignment="1">
      <alignment horizontal="center"/>
    </xf>
    <xf numFmtId="0" fontId="34" fillId="0" borderId="0" xfId="1" applyFont="1" applyFill="1" applyBorder="1" applyAlignment="1">
      <alignment horizontal="left"/>
    </xf>
    <xf numFmtId="0" fontId="34" fillId="0" borderId="0" xfId="0" applyFont="1" applyFill="1" applyBorder="1" applyAlignment="1">
      <alignment horizontal="center" vertical="center"/>
    </xf>
    <xf numFmtId="1" fontId="33" fillId="0" borderId="0" xfId="0" applyNumberFormat="1" applyFont="1" applyFill="1" applyBorder="1"/>
    <xf numFmtId="0" fontId="33" fillId="0" borderId="0" xfId="1" applyFont="1" applyFill="1" applyBorder="1" applyAlignment="1">
      <alignment horizontal="right" vertical="center"/>
    </xf>
    <xf numFmtId="0" fontId="12" fillId="0" borderId="0" xfId="1" applyFont="1" applyFill="1" applyBorder="1" applyAlignment="1">
      <alignment horizontal="right" vertical="center"/>
    </xf>
    <xf numFmtId="1" fontId="33" fillId="0" borderId="0" xfId="1" applyNumberFormat="1" applyFont="1" applyFill="1" applyBorder="1" applyAlignment="1">
      <alignment horizontal="right" vertical="center"/>
    </xf>
    <xf numFmtId="1" fontId="33" fillId="0" borderId="0" xfId="1" applyNumberFormat="1" applyFont="1" applyFill="1" applyBorder="1"/>
    <xf numFmtId="1" fontId="12" fillId="0" borderId="0" xfId="1" applyNumberFormat="1" applyFont="1" applyFill="1" applyBorder="1" applyAlignment="1">
      <alignment horizontal="right" vertical="center"/>
    </xf>
    <xf numFmtId="1" fontId="33" fillId="0" borderId="0" xfId="1" applyNumberFormat="1" applyFont="1" applyFill="1" applyBorder="1" applyAlignment="1">
      <alignment horizontal="right"/>
    </xf>
    <xf numFmtId="1" fontId="12" fillId="0" borderId="0" xfId="1" applyNumberFormat="1" applyFont="1" applyFill="1" applyBorder="1"/>
    <xf numFmtId="0" fontId="12" fillId="0" borderId="0" xfId="0" applyFont="1" applyFill="1" applyBorder="1"/>
    <xf numFmtId="0" fontId="41" fillId="0" borderId="0" xfId="0" applyFont="1" applyFill="1" applyBorder="1"/>
    <xf numFmtId="165" fontId="34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32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/>
    <xf numFmtId="0" fontId="44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/>
    </xf>
    <xf numFmtId="0" fontId="32" fillId="0" borderId="0" xfId="0" applyFont="1" applyFill="1" applyBorder="1" applyAlignment="1">
      <alignment horizontal="right" vertical="center"/>
    </xf>
    <xf numFmtId="0" fontId="41" fillId="0" borderId="0" xfId="0" applyFont="1" applyFill="1" applyBorder="1" applyAlignment="1">
      <alignment horizontal="right" vertical="center"/>
    </xf>
    <xf numFmtId="0" fontId="32" fillId="0" borderId="0" xfId="0" applyFont="1" applyFill="1" applyBorder="1" applyAlignment="1">
      <alignment horizontal="right"/>
    </xf>
    <xf numFmtId="0" fontId="40" fillId="0" borderId="0" xfId="0" applyFont="1" applyFill="1" applyBorder="1" applyAlignment="1">
      <alignment horizontal="center"/>
    </xf>
    <xf numFmtId="14" fontId="12" fillId="0" borderId="0" xfId="0" applyNumberFormat="1" applyFont="1" applyFill="1" applyBorder="1"/>
    <xf numFmtId="0" fontId="2" fillId="3" borderId="26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protection locked="0"/>
    </xf>
    <xf numFmtId="0" fontId="0" fillId="0" borderId="0" xfId="0" applyAlignment="1" applyProtection="1">
      <protection locked="0"/>
    </xf>
    <xf numFmtId="0" fontId="2" fillId="0" borderId="0" xfId="0" applyFont="1" applyFill="1" applyBorder="1" applyAlignment="1" applyProtection="1"/>
    <xf numFmtId="0" fontId="2" fillId="5" borderId="0" xfId="0" applyFont="1" applyFill="1" applyBorder="1" applyAlignment="1" applyProtection="1"/>
    <xf numFmtId="0" fontId="2" fillId="6" borderId="0" xfId="0" applyFont="1" applyFill="1" applyBorder="1" applyAlignment="1" applyProtection="1">
      <alignment horizontal="center" vertical="center"/>
    </xf>
    <xf numFmtId="0" fontId="2" fillId="3" borderId="33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5" fillId="0" borderId="29" xfId="0" applyFont="1" applyBorder="1" applyProtection="1"/>
    <xf numFmtId="0" fontId="0" fillId="0" borderId="0" xfId="0" applyProtection="1"/>
    <xf numFmtId="0" fontId="5" fillId="0" borderId="30" xfId="0" applyFont="1" applyBorder="1" applyProtection="1"/>
    <xf numFmtId="0" fontId="7" fillId="0" borderId="9" xfId="0" applyFont="1" applyBorder="1" applyAlignment="1" applyProtection="1">
      <alignment horizontal="center"/>
    </xf>
    <xf numFmtId="0" fontId="3" fillId="0" borderId="16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7" fillId="0" borderId="24" xfId="0" applyFont="1" applyFill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3" fillId="0" borderId="20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30" xfId="0" applyFont="1" applyBorder="1" applyAlignment="1" applyProtection="1"/>
    <xf numFmtId="0" fontId="0" fillId="0" borderId="0" xfId="0" applyBorder="1" applyAlignment="1" applyProtection="1"/>
    <xf numFmtId="0" fontId="5" fillId="0" borderId="12" xfId="0" applyFont="1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7" fillId="0" borderId="22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/>
    </xf>
    <xf numFmtId="0" fontId="3" fillId="0" borderId="14" xfId="0" applyFont="1" applyBorder="1" applyAlignment="1" applyProtection="1">
      <alignment horizontal="center"/>
    </xf>
    <xf numFmtId="0" fontId="20" fillId="0" borderId="0" xfId="2" applyFont="1" applyAlignment="1" applyProtection="1">
      <alignment horizontal="center" vertical="center"/>
      <protection locked="0"/>
    </xf>
    <xf numFmtId="165" fontId="2" fillId="3" borderId="1" xfId="0" applyNumberFormat="1" applyFont="1" applyFill="1" applyBorder="1" applyAlignment="1" applyProtection="1">
      <alignment horizontal="center" vertical="center"/>
      <protection locked="0"/>
    </xf>
    <xf numFmtId="165" fontId="26" fillId="3" borderId="1" xfId="0" applyNumberFormat="1" applyFon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7" fillId="0" borderId="23" xfId="0" applyFont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vertical="center" shrinkToFit="1"/>
      <protection locked="0"/>
    </xf>
    <xf numFmtId="0" fontId="26" fillId="3" borderId="3" xfId="0" applyFont="1" applyFill="1" applyBorder="1" applyAlignment="1" applyProtection="1">
      <alignment vertical="center" shrinkToFit="1"/>
      <protection locked="0"/>
    </xf>
    <xf numFmtId="0" fontId="0" fillId="3" borderId="3" xfId="0" applyFill="1" applyBorder="1" applyAlignment="1" applyProtection="1">
      <alignment shrinkToFit="1"/>
      <protection locked="0"/>
    </xf>
    <xf numFmtId="0" fontId="0" fillId="3" borderId="15" xfId="0" applyFill="1" applyBorder="1" applyAlignment="1" applyProtection="1">
      <alignment shrinkToFit="1"/>
      <protection locked="0"/>
    </xf>
    <xf numFmtId="0" fontId="2" fillId="2" borderId="0" xfId="0" applyFont="1" applyFill="1" applyBorder="1" applyAlignment="1" applyProtection="1">
      <alignment vertical="center" shrinkToFit="1"/>
      <protection locked="0"/>
    </xf>
    <xf numFmtId="0" fontId="26" fillId="0" borderId="0" xfId="0" applyFont="1" applyBorder="1" applyAlignment="1" applyProtection="1">
      <alignment vertical="center" shrinkToFit="1"/>
      <protection locked="0"/>
    </xf>
    <xf numFmtId="0" fontId="26" fillId="0" borderId="11" xfId="0" applyFont="1" applyBorder="1" applyAlignment="1" applyProtection="1">
      <alignment vertical="center" shrinkToFit="1"/>
      <protection locked="0"/>
    </xf>
    <xf numFmtId="0" fontId="0" fillId="0" borderId="0" xfId="0" applyBorder="1" applyAlignment="1" applyProtection="1">
      <alignment shrinkToFit="1"/>
      <protection locked="0"/>
    </xf>
    <xf numFmtId="0" fontId="0" fillId="0" borderId="11" xfId="0" applyBorder="1" applyAlignment="1" applyProtection="1">
      <alignment shrinkToFit="1"/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26" fillId="3" borderId="3" xfId="0" applyFont="1" applyFill="1" applyBorder="1" applyAlignment="1" applyProtection="1">
      <protection locked="0"/>
    </xf>
    <xf numFmtId="0" fontId="5" fillId="0" borderId="13" xfId="0" applyFont="1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165" fontId="7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6" xfId="0" applyFont="1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5" fillId="0" borderId="13" xfId="0" applyFont="1" applyBorder="1" applyAlignment="1" applyProtection="1"/>
    <xf numFmtId="0" fontId="0" fillId="0" borderId="13" xfId="0" applyBorder="1" applyAlignment="1" applyProtection="1"/>
    <xf numFmtId="0" fontId="2" fillId="3" borderId="0" xfId="0" applyFont="1" applyFill="1" applyBorder="1" applyAlignment="1" applyProtection="1">
      <alignment vertical="center"/>
      <protection locked="0"/>
    </xf>
    <xf numFmtId="0" fontId="26" fillId="3" borderId="0" xfId="0" applyFont="1" applyFill="1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0" fillId="0" borderId="14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8" fillId="0" borderId="0" xfId="2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</xf>
    <xf numFmtId="0" fontId="0" fillId="0" borderId="0" xfId="0" applyAlignment="1" applyProtection="1"/>
    <xf numFmtId="0" fontId="13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0" fontId="26" fillId="0" borderId="0" xfId="0" applyFont="1" applyAlignment="1" applyProtection="1"/>
    <xf numFmtId="0" fontId="2" fillId="3" borderId="25" xfId="0" applyFont="1" applyFill="1" applyBorder="1" applyAlignment="1" applyProtection="1">
      <alignment horizontal="center" vertical="center"/>
      <protection locked="0"/>
    </xf>
    <xf numFmtId="0" fontId="2" fillId="3" borderId="27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165" fontId="19" fillId="3" borderId="21" xfId="0" applyNumberFormat="1" applyFont="1" applyFill="1" applyBorder="1" applyAlignment="1" applyProtection="1">
      <alignment horizontal="center" vertical="center"/>
      <protection locked="0"/>
    </xf>
    <xf numFmtId="0" fontId="14" fillId="3" borderId="0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/>
    <xf numFmtId="0" fontId="2" fillId="3" borderId="0" xfId="0" applyFont="1" applyFill="1" applyBorder="1" applyAlignment="1" applyProtection="1"/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" fillId="3" borderId="31" xfId="0" applyFont="1" applyFill="1" applyBorder="1" applyAlignment="1" applyProtection="1">
      <alignment horizontal="center" vertical="center"/>
    </xf>
    <xf numFmtId="0" fontId="0" fillId="3" borderId="0" xfId="0" applyFont="1" applyFill="1" applyBorder="1" applyAlignment="1" applyProtection="1">
      <alignment horizontal="center" vertical="center"/>
    </xf>
    <xf numFmtId="0" fontId="2" fillId="3" borderId="28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shrinkToFit="1"/>
    </xf>
    <xf numFmtId="0" fontId="0" fillId="0" borderId="0" xfId="0" applyAlignment="1" applyProtection="1">
      <alignment shrinkToFit="1"/>
    </xf>
    <xf numFmtId="0" fontId="2" fillId="0" borderId="0" xfId="0" applyFont="1" applyFill="1" applyBorder="1" applyAlignment="1" applyProtection="1">
      <alignment horizontal="right" vertical="center" shrinkToFit="1"/>
    </xf>
    <xf numFmtId="0" fontId="6" fillId="0" borderId="0" xfId="0" applyFont="1" applyFill="1" applyBorder="1" applyAlignment="1" applyProtection="1">
      <alignment horizontal="right" vertical="center" shrinkToFit="1"/>
    </xf>
    <xf numFmtId="0" fontId="6" fillId="0" borderId="32" xfId="0" applyFont="1" applyFill="1" applyBorder="1" applyAlignment="1" applyProtection="1">
      <alignment horizontal="right" vertical="center" shrinkToFit="1"/>
    </xf>
    <xf numFmtId="0" fontId="3" fillId="3" borderId="6" xfId="0" applyFont="1" applyFill="1" applyBorder="1" applyAlignment="1" applyProtection="1">
      <protection locked="0"/>
    </xf>
    <xf numFmtId="0" fontId="7" fillId="0" borderId="12" xfId="0" applyFont="1" applyFill="1" applyBorder="1" applyAlignment="1" applyProtection="1">
      <alignment horizontal="center"/>
    </xf>
    <xf numFmtId="0" fontId="26" fillId="3" borderId="3" xfId="0" applyFon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5" fillId="0" borderId="13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5" fillId="0" borderId="29" xfId="0" applyFont="1" applyBorder="1" applyAlignment="1" applyProtection="1"/>
    <xf numFmtId="0" fontId="5" fillId="0" borderId="13" xfId="0" applyFont="1" applyBorder="1" applyProtection="1"/>
    <xf numFmtId="0" fontId="0" fillId="0" borderId="13" xfId="0" applyBorder="1" applyProtection="1"/>
    <xf numFmtId="0" fontId="2" fillId="3" borderId="0" xfId="0" applyFont="1" applyFill="1" applyAlignment="1" applyProtection="1">
      <alignment vertical="center"/>
      <protection locked="0"/>
    </xf>
    <xf numFmtId="0" fontId="26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2" fillId="2" borderId="0" xfId="0" applyFont="1" applyFill="1" applyAlignment="1" applyProtection="1">
      <alignment vertical="center" shrinkToFit="1"/>
      <protection locked="0"/>
    </xf>
    <xf numFmtId="0" fontId="26" fillId="0" borderId="0" xfId="0" applyFont="1" applyAlignment="1" applyProtection="1">
      <alignment vertical="center" shrinkToFit="1"/>
      <protection locked="0"/>
    </xf>
    <xf numFmtId="0" fontId="0" fillId="0" borderId="0" xfId="0" applyAlignment="1" applyProtection="1">
      <alignment shrinkToFit="1"/>
      <protection locked="0"/>
    </xf>
    <xf numFmtId="0" fontId="7" fillId="0" borderId="24" xfId="0" applyFont="1" applyBorder="1" applyAlignment="1" applyProtection="1">
      <alignment horizontal="center"/>
    </xf>
    <xf numFmtId="0" fontId="12" fillId="0" borderId="0" xfId="0" applyFont="1" applyFill="1" applyBorder="1" applyAlignment="1" applyProtection="1">
      <alignment horizontal="right" vertical="center"/>
    </xf>
    <xf numFmtId="0" fontId="32" fillId="0" borderId="0" xfId="0" applyFont="1" applyFill="1" applyBorder="1" applyAlignment="1">
      <alignment vertical="center"/>
    </xf>
    <xf numFmtId="0" fontId="32" fillId="0" borderId="0" xfId="0" applyFont="1" applyFill="1" applyBorder="1" applyAlignment="1"/>
    <xf numFmtId="0" fontId="12" fillId="0" borderId="0" xfId="0" applyFont="1" applyFill="1" applyBorder="1" applyAlignment="1" applyProtection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horizontal="right"/>
    </xf>
    <xf numFmtId="0" fontId="32" fillId="0" borderId="0" xfId="0" applyFont="1" applyFill="1" applyBorder="1" applyAlignment="1">
      <alignment horizontal="right" vertical="center"/>
    </xf>
    <xf numFmtId="0" fontId="36" fillId="0" borderId="0" xfId="2" applyFont="1" applyFill="1" applyBorder="1" applyAlignment="1" applyProtection="1">
      <alignment horizontal="center" vertical="center"/>
      <protection locked="0"/>
    </xf>
    <xf numFmtId="0" fontId="32" fillId="0" borderId="0" xfId="0" applyFont="1" applyFill="1" applyBorder="1" applyAlignment="1" applyProtection="1">
      <alignment horizontal="center" vertical="center"/>
      <protection locked="0"/>
    </xf>
    <xf numFmtId="0" fontId="37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32" fillId="0" borderId="0" xfId="0" applyFont="1" applyFill="1" applyBorder="1"/>
    <xf numFmtId="0" fontId="12" fillId="0" borderId="0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 wrapText="1"/>
    </xf>
    <xf numFmtId="0" fontId="36" fillId="0" borderId="0" xfId="2" applyFont="1" applyFill="1" applyBorder="1" applyAlignment="1" applyProtection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/>
    </xf>
    <xf numFmtId="0" fontId="43" fillId="0" borderId="0" xfId="0" applyFont="1" applyFill="1" applyBorder="1"/>
    <xf numFmtId="0" fontId="41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31" fillId="0" borderId="0" xfId="0" applyFont="1" applyFill="1" applyBorder="1"/>
    <xf numFmtId="0" fontId="12" fillId="0" borderId="0" xfId="0" applyFont="1" applyFill="1" applyBorder="1" applyAlignment="1">
      <alignment shrinkToFit="1"/>
    </xf>
    <xf numFmtId="0" fontId="32" fillId="0" borderId="0" xfId="0" applyFont="1" applyFill="1" applyBorder="1" applyAlignment="1">
      <alignment shrinkToFit="1"/>
    </xf>
    <xf numFmtId="165" fontId="41" fillId="0" borderId="0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/>
    <xf numFmtId="0" fontId="12" fillId="0" borderId="0" xfId="0" applyFont="1" applyFill="1" applyBorder="1" applyAlignment="1" applyProtection="1">
      <alignment horizontal="center" vertical="center"/>
      <protection locked="0"/>
    </xf>
    <xf numFmtId="165" fontId="4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 shrinkToFit="1"/>
    </xf>
    <xf numFmtId="0" fontId="43" fillId="0" borderId="0" xfId="0" applyFont="1" applyFill="1" applyBorder="1" applyAlignment="1">
      <alignment vertical="center" shrinkToFit="1"/>
    </xf>
    <xf numFmtId="0" fontId="32" fillId="0" borderId="0" xfId="0" applyFont="1" applyFill="1" applyBorder="1" applyAlignment="1">
      <alignment horizontal="center"/>
    </xf>
    <xf numFmtId="165" fontId="12" fillId="0" borderId="0" xfId="0" applyNumberFormat="1" applyFont="1" applyFill="1" applyBorder="1" applyAlignment="1">
      <alignment horizontal="center" vertical="center"/>
    </xf>
    <xf numFmtId="165" fontId="43" fillId="0" borderId="0" xfId="0" applyNumberFormat="1" applyFont="1" applyFill="1" applyBorder="1" applyAlignment="1">
      <alignment horizontal="center"/>
    </xf>
    <xf numFmtId="0" fontId="45" fillId="0" borderId="0" xfId="2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right"/>
    </xf>
  </cellXfs>
  <cellStyles count="8">
    <cellStyle name="Komma 2" xfId="6" xr:uid="{B7B876B1-6F8D-4B76-A43F-E0DECA51FA9E}"/>
    <cellStyle name="Link" xfId="2" builtinId="8"/>
    <cellStyle name="Link 2" xfId="3" xr:uid="{DE0CC02B-665B-404F-8DE0-90BECE2C4289}"/>
    <cellStyle name="Prozent 2" xfId="7" xr:uid="{4361311D-7479-471A-8F15-E8CDC1A4B710}"/>
    <cellStyle name="Standard" xfId="0" builtinId="0"/>
    <cellStyle name="Standard 2" xfId="1" xr:uid="{5430BE77-8C98-4D69-ADA6-C4F7F22FFC68}"/>
    <cellStyle name="Standard 2 2 2 2" xfId="5" xr:uid="{C4C478DC-9BDD-4569-A919-D218C8C84408}"/>
    <cellStyle name="Währung 2" xfId="4" xr:uid="{B6EF3353-8C61-461E-84D9-C03EEAFC264C}"/>
  </cellStyles>
  <dxfs count="422">
    <dxf>
      <font>
        <strike val="0"/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strike val="0"/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border>
        <left style="dotted">
          <color auto="1"/>
        </left>
        <right/>
        <vertical/>
        <horizontal/>
      </border>
    </dxf>
    <dxf>
      <border>
        <left style="dotted">
          <color auto="1"/>
        </left>
        <right/>
        <vertical/>
        <horizontal/>
      </border>
    </dxf>
    <dxf>
      <border>
        <left style="dotted">
          <color auto="1"/>
        </left>
        <right/>
        <vertical/>
        <horizontal/>
      </border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  <border>
        <left style="dotted">
          <color auto="1"/>
        </left>
        <right/>
        <top/>
        <bottom style="thin">
          <color auto="1"/>
        </bottom>
        <vertical/>
        <horizontal/>
      </border>
    </dxf>
    <dxf>
      <font>
        <strike val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border>
        <left style="dotted">
          <color auto="1"/>
        </left>
        <right/>
        <vertical/>
        <horizontal/>
      </border>
    </dxf>
    <dxf>
      <border>
        <left style="dotted">
          <color rgb="FFFF0000"/>
        </left>
        <right/>
        <vertical/>
        <horizontal/>
      </border>
    </dxf>
    <dxf>
      <font>
        <strike val="0"/>
      </font>
      <border>
        <left style="dotted">
          <color rgb="FFFFC000"/>
        </left>
        <vertical/>
        <horizontal/>
      </border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  <border>
        <left style="dotted">
          <color auto="1"/>
        </left>
        <right/>
        <top/>
        <bottom style="thin">
          <color auto="1"/>
        </bottom>
        <vertical/>
        <horizontal/>
      </border>
    </dxf>
    <dxf>
      <font>
        <strike val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border>
        <left style="dotted">
          <color auto="1"/>
        </left>
        <right/>
        <vertical/>
        <horizontal/>
      </border>
    </dxf>
    <dxf>
      <border>
        <left style="dotted">
          <color rgb="FFFF0000"/>
        </left>
        <right/>
        <vertical/>
        <horizontal/>
      </border>
    </dxf>
    <dxf>
      <font>
        <strike val="0"/>
      </font>
      <border>
        <left style="dotted">
          <color rgb="FFFFC000"/>
        </left>
        <vertical/>
        <horizontal/>
      </border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  <border>
        <left style="dotted">
          <color auto="1"/>
        </left>
        <right/>
        <top/>
        <bottom style="thin">
          <color auto="1"/>
        </bottom>
        <vertical/>
        <horizontal/>
      </border>
    </dxf>
    <dxf>
      <font>
        <strike val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border>
        <left style="dotted">
          <color auto="1"/>
        </left>
        <right/>
        <vertical/>
        <horizontal/>
      </border>
    </dxf>
    <dxf>
      <border>
        <left style="dotted">
          <color rgb="FFFF0000"/>
        </left>
        <right/>
        <vertical/>
        <horizontal/>
      </border>
    </dxf>
    <dxf>
      <font>
        <strike val="0"/>
      </font>
      <border>
        <left style="dotted">
          <color rgb="FFFFC000"/>
        </left>
        <vertical/>
        <horizontal/>
      </border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  <border>
        <left style="dotted">
          <color auto="1"/>
        </left>
        <right/>
        <top/>
        <bottom style="thin">
          <color auto="1"/>
        </bottom>
        <vertical/>
        <horizontal/>
      </border>
    </dxf>
    <dxf>
      <font>
        <strike val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border>
        <left style="dotted">
          <color auto="1"/>
        </left>
        <right/>
        <vertical/>
        <horizontal/>
      </border>
    </dxf>
    <dxf>
      <border>
        <left style="dotted">
          <color auto="1"/>
        </left>
        <right/>
        <vertical/>
        <horizontal/>
      </border>
    </dxf>
    <dxf>
      <border>
        <left style="dotted">
          <color rgb="FFFF0000"/>
        </left>
        <right/>
        <vertical/>
        <horizontal/>
      </border>
    </dxf>
    <dxf>
      <font>
        <strike val="0"/>
      </font>
      <border>
        <left style="dotted">
          <color rgb="FFFFC000"/>
        </left>
        <vertical/>
        <horizontal/>
      </border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strike val="0"/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border>
        <left style="dotted">
          <color auto="1"/>
        </left>
        <right/>
        <vertical/>
        <horizontal/>
      </border>
    </dxf>
    <dxf>
      <border>
        <left style="dotted">
          <color auto="1"/>
        </left>
        <right/>
        <vertical/>
        <horizontal/>
      </border>
    </dxf>
    <dxf>
      <border>
        <left style="dotted">
          <color auto="1"/>
        </left>
        <right/>
        <vertical/>
        <horizontal/>
      </border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  <border>
        <left style="dotted">
          <color auto="1"/>
        </left>
        <right/>
        <top/>
        <bottom style="thin">
          <color auto="1"/>
        </bottom>
        <vertical/>
        <horizontal/>
      </border>
    </dxf>
    <dxf>
      <font>
        <strike val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border>
        <left style="dotted">
          <color auto="1"/>
        </left>
        <right/>
        <vertical/>
        <horizontal/>
      </border>
    </dxf>
    <dxf>
      <border>
        <left style="dotted">
          <color rgb="FFFF0000"/>
        </left>
        <right/>
        <vertical/>
        <horizontal/>
      </border>
    </dxf>
    <dxf>
      <font>
        <strike val="0"/>
      </font>
      <border>
        <left style="dotted">
          <color rgb="FFFFC000"/>
        </left>
        <vertical/>
        <horizontal/>
      </border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  <border>
        <left style="dotted">
          <color auto="1"/>
        </left>
        <right/>
        <top/>
        <bottom style="thin">
          <color auto="1"/>
        </bottom>
        <vertical/>
        <horizontal/>
      </border>
    </dxf>
    <dxf>
      <font>
        <strike val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border>
        <left style="dotted">
          <color auto="1"/>
        </left>
        <right/>
        <vertical/>
        <horizontal/>
      </border>
    </dxf>
    <dxf>
      <border>
        <left style="dotted">
          <color rgb="FFFF0000"/>
        </left>
        <right/>
        <vertical/>
        <horizontal/>
      </border>
    </dxf>
    <dxf>
      <font>
        <strike val="0"/>
      </font>
      <border>
        <left style="dotted">
          <color rgb="FFFFC000"/>
        </left>
        <vertical/>
        <horizontal/>
      </border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  <border>
        <left style="dotted">
          <color auto="1"/>
        </left>
        <right/>
        <top/>
        <bottom style="thin">
          <color auto="1"/>
        </bottom>
        <vertical/>
        <horizontal/>
      </border>
    </dxf>
    <dxf>
      <font>
        <strike val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border>
        <left style="dotted">
          <color auto="1"/>
        </left>
        <right/>
        <vertical/>
        <horizontal/>
      </border>
    </dxf>
    <dxf>
      <border>
        <left style="dotted">
          <color rgb="FFFF0000"/>
        </left>
        <right/>
        <vertical/>
        <horizontal/>
      </border>
    </dxf>
    <dxf>
      <font>
        <strike val="0"/>
      </font>
      <border>
        <left style="dotted">
          <color rgb="FFFFC000"/>
        </left>
        <vertical/>
        <horizontal/>
      </border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  <border>
        <left style="dotted">
          <color auto="1"/>
        </left>
        <right/>
        <top/>
        <bottom style="thin">
          <color auto="1"/>
        </bottom>
        <vertical/>
        <horizontal/>
      </border>
    </dxf>
    <dxf>
      <font>
        <strike val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border>
        <left style="dotted">
          <color auto="1"/>
        </left>
        <right/>
        <vertical/>
        <horizontal/>
      </border>
    </dxf>
    <dxf>
      <border>
        <left style="dotted">
          <color auto="1"/>
        </left>
        <right/>
        <vertical/>
        <horizontal/>
      </border>
    </dxf>
    <dxf>
      <border>
        <left style="dotted">
          <color rgb="FFFF0000"/>
        </left>
        <right/>
        <vertical/>
        <horizontal/>
      </border>
    </dxf>
    <dxf>
      <font>
        <strike val="0"/>
      </font>
      <border>
        <left style="dotted">
          <color rgb="FFFFC000"/>
        </left>
        <vertical/>
        <horizontal/>
      </border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strike val="0"/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border>
        <left style="dotted">
          <color auto="1"/>
        </left>
        <right/>
        <vertical/>
        <horizontal/>
      </border>
    </dxf>
    <dxf>
      <border>
        <left style="dotted">
          <color auto="1"/>
        </left>
        <right/>
        <vertical/>
        <horizontal/>
      </border>
    </dxf>
    <dxf>
      <border>
        <left style="dotted">
          <color auto="1"/>
        </left>
        <right/>
        <vertical/>
        <horizontal/>
      </border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  <border>
        <left style="dotted">
          <color auto="1"/>
        </left>
        <right/>
        <top/>
        <bottom style="thin">
          <color auto="1"/>
        </bottom>
        <vertical/>
        <horizontal/>
      </border>
    </dxf>
    <dxf>
      <font>
        <strike val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border>
        <left style="dotted">
          <color auto="1"/>
        </left>
        <right/>
        <vertical/>
        <horizontal/>
      </border>
    </dxf>
    <dxf>
      <border>
        <left style="dotted">
          <color rgb="FFFF0000"/>
        </left>
        <right/>
        <vertical/>
        <horizontal/>
      </border>
    </dxf>
    <dxf>
      <font>
        <strike val="0"/>
      </font>
      <border>
        <left style="dotted">
          <color rgb="FFFFC000"/>
        </left>
        <vertical/>
        <horizontal/>
      </border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  <border>
        <left style="dotted">
          <color auto="1"/>
        </left>
        <right/>
        <top/>
        <bottom style="thin">
          <color auto="1"/>
        </bottom>
        <vertical/>
        <horizontal/>
      </border>
    </dxf>
    <dxf>
      <font>
        <strike val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border>
        <left style="dotted">
          <color auto="1"/>
        </left>
        <right/>
        <vertical/>
        <horizontal/>
      </border>
    </dxf>
    <dxf>
      <border>
        <left style="dotted">
          <color rgb="FFFF0000"/>
        </left>
        <right/>
        <vertical/>
        <horizontal/>
      </border>
    </dxf>
    <dxf>
      <font>
        <strike val="0"/>
      </font>
      <border>
        <left style="dotted">
          <color rgb="FFFFC000"/>
        </left>
        <vertical/>
        <horizontal/>
      </border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  <border>
        <left style="dotted">
          <color auto="1"/>
        </left>
        <right/>
        <top/>
        <bottom style="thin">
          <color auto="1"/>
        </bottom>
        <vertical/>
        <horizontal/>
      </border>
    </dxf>
    <dxf>
      <font>
        <strike val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border>
        <left style="dotted">
          <color auto="1"/>
        </left>
        <right/>
        <vertical/>
        <horizontal/>
      </border>
    </dxf>
    <dxf>
      <border>
        <left style="dotted">
          <color rgb="FFFF0000"/>
        </left>
        <right/>
        <vertical/>
        <horizontal/>
      </border>
    </dxf>
    <dxf>
      <font>
        <strike val="0"/>
      </font>
      <border>
        <left style="dotted">
          <color rgb="FFFFC000"/>
        </left>
        <vertical/>
        <horizontal/>
      </border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  <border>
        <left style="dotted">
          <color auto="1"/>
        </left>
        <right/>
        <top/>
        <bottom style="thin">
          <color auto="1"/>
        </bottom>
        <vertical/>
        <horizontal/>
      </border>
    </dxf>
    <dxf>
      <font>
        <strike val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border>
        <left style="dotted">
          <color auto="1"/>
        </left>
        <right/>
        <vertical/>
        <horizontal/>
      </border>
    </dxf>
    <dxf>
      <border>
        <left style="dotted">
          <color auto="1"/>
        </left>
        <right/>
        <vertical/>
        <horizontal/>
      </border>
    </dxf>
    <dxf>
      <border>
        <left style="dotted">
          <color rgb="FFFF0000"/>
        </left>
        <right/>
        <vertical/>
        <horizontal/>
      </border>
    </dxf>
    <dxf>
      <font>
        <strike val="0"/>
      </font>
      <border>
        <left style="dotted">
          <color rgb="FFFFC000"/>
        </left>
        <vertical/>
        <horizontal/>
      </border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strike val="0"/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border>
        <left style="dotted">
          <color auto="1"/>
        </left>
        <right/>
        <vertical/>
        <horizontal/>
      </border>
    </dxf>
    <dxf>
      <border>
        <left style="dotted">
          <color auto="1"/>
        </left>
        <right/>
        <vertical/>
        <horizontal/>
      </border>
    </dxf>
    <dxf>
      <border>
        <left style="dotted">
          <color auto="1"/>
        </left>
        <right/>
        <vertical/>
        <horizontal/>
      </border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  <border>
        <left style="dotted">
          <color auto="1"/>
        </left>
        <right/>
        <top/>
        <bottom style="thin">
          <color auto="1"/>
        </bottom>
        <vertical/>
        <horizontal/>
      </border>
    </dxf>
    <dxf>
      <font>
        <strike val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border>
        <left style="dotted">
          <color auto="1"/>
        </left>
        <right/>
        <vertical/>
        <horizontal/>
      </border>
    </dxf>
    <dxf>
      <border>
        <left style="dotted">
          <color rgb="FFFF0000"/>
        </left>
        <right/>
        <vertical/>
        <horizontal/>
      </border>
    </dxf>
    <dxf>
      <font>
        <strike val="0"/>
      </font>
      <border>
        <left style="dotted">
          <color rgb="FFFFC000"/>
        </left>
        <vertical/>
        <horizontal/>
      </border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  <border>
        <left style="dotted">
          <color auto="1"/>
        </left>
        <right/>
        <top/>
        <bottom style="thin">
          <color auto="1"/>
        </bottom>
        <vertical/>
        <horizontal/>
      </border>
    </dxf>
    <dxf>
      <font>
        <strike val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border>
        <left style="dotted">
          <color auto="1"/>
        </left>
        <right/>
        <vertical/>
        <horizontal/>
      </border>
    </dxf>
    <dxf>
      <border>
        <left style="dotted">
          <color rgb="FFFF0000"/>
        </left>
        <right/>
        <vertical/>
        <horizontal/>
      </border>
    </dxf>
    <dxf>
      <font>
        <strike val="0"/>
      </font>
      <border>
        <left style="dotted">
          <color rgb="FFFFC000"/>
        </left>
        <vertical/>
        <horizontal/>
      </border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  <border>
        <left style="dotted">
          <color auto="1"/>
        </left>
        <right/>
        <top/>
        <bottom style="thin">
          <color auto="1"/>
        </bottom>
        <vertical/>
        <horizontal/>
      </border>
    </dxf>
    <dxf>
      <font>
        <strike val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border>
        <left style="dotted">
          <color auto="1"/>
        </left>
        <right/>
        <vertical/>
        <horizontal/>
      </border>
    </dxf>
    <dxf>
      <border>
        <left style="dotted">
          <color rgb="FFFF0000"/>
        </left>
        <right/>
        <vertical/>
        <horizontal/>
      </border>
    </dxf>
    <dxf>
      <font>
        <strike val="0"/>
      </font>
      <border>
        <left style="dotted">
          <color rgb="FFFFC000"/>
        </left>
        <vertical/>
        <horizontal/>
      </border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  <border>
        <left style="dotted">
          <color auto="1"/>
        </left>
        <right/>
        <top/>
        <bottom style="thin">
          <color auto="1"/>
        </bottom>
        <vertical/>
        <horizontal/>
      </border>
    </dxf>
    <dxf>
      <font>
        <strike val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border>
        <left style="dotted">
          <color auto="1"/>
        </left>
        <right/>
        <vertical/>
        <horizontal/>
      </border>
    </dxf>
    <dxf>
      <border>
        <left style="dotted">
          <color auto="1"/>
        </left>
        <right/>
        <vertical/>
        <horizontal/>
      </border>
    </dxf>
    <dxf>
      <border>
        <left style="dotted">
          <color rgb="FFFF0000"/>
        </left>
        <right/>
        <vertical/>
        <horizontal/>
      </border>
    </dxf>
    <dxf>
      <font>
        <strike val="0"/>
      </font>
      <border>
        <left style="dotted">
          <color rgb="FFFFC000"/>
        </left>
        <vertical/>
        <horizontal/>
      </border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strike val="0"/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ill>
        <patternFill patternType="none">
          <bgColor auto="1"/>
        </patternFill>
      </fill>
      <border>
        <left style="dotted">
          <color auto="1"/>
        </left>
        <right/>
        <top/>
        <bottom style="thin">
          <color auto="1"/>
        </bottom>
        <vertical/>
        <horizontal/>
      </border>
    </dxf>
    <dxf>
      <font>
        <strike val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border>
        <left style="dotted">
          <color rgb="FF00B0F0"/>
        </left>
        <vertical/>
        <horizontal/>
      </border>
    </dxf>
    <dxf>
      <border>
        <left style="dotted">
          <color auto="1"/>
        </left>
        <right/>
        <vertical/>
        <horizontal/>
      </border>
    </dxf>
    <dxf>
      <border>
        <left style="dotted">
          <color rgb="FFFF0000"/>
        </left>
        <right/>
        <vertical/>
        <horizontal/>
      </border>
    </dxf>
    <dxf>
      <fill>
        <patternFill patternType="none">
          <bgColor auto="1"/>
        </patternFill>
      </fill>
      <border>
        <left style="dotted">
          <color auto="1"/>
        </left>
        <right/>
        <top/>
        <bottom style="thin">
          <color auto="1"/>
        </bottom>
        <vertical/>
        <horizontal/>
      </border>
    </dxf>
    <dxf>
      <font>
        <strike val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  <border>
        <left style="dotted">
          <color auto="1"/>
        </left>
        <right/>
        <top/>
        <bottom style="thin">
          <color auto="1"/>
        </bottom>
        <vertical/>
        <horizontal/>
      </border>
    </dxf>
    <dxf>
      <font>
        <strike val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  <border>
        <left style="dotted">
          <color auto="1"/>
        </left>
        <right/>
        <top/>
        <bottom style="thin">
          <color auto="1"/>
        </bottom>
        <vertical/>
        <horizontal/>
      </border>
    </dxf>
    <dxf>
      <font>
        <strike val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  <border>
        <left style="dotted">
          <color auto="1"/>
        </left>
        <right/>
        <top/>
        <bottom style="thin">
          <color auto="1"/>
        </bottom>
        <vertical/>
        <horizontal/>
      </border>
    </dxf>
    <dxf>
      <font>
        <strike val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border>
        <left style="dotted">
          <color rgb="FF00B0F0"/>
        </left>
        <vertical/>
        <horizontal/>
      </border>
    </dxf>
    <dxf>
      <border>
        <left style="dotted">
          <color auto="1"/>
        </left>
        <right/>
        <vertical/>
        <horizontal/>
      </border>
    </dxf>
    <dxf>
      <border>
        <left style="dotted">
          <color rgb="FFFF0000"/>
        </left>
        <right/>
        <vertical/>
        <horizontal/>
      </border>
    </dxf>
    <dxf>
      <border>
        <left style="dotted">
          <color rgb="FF00B0F0"/>
        </left>
        <vertical/>
        <horizontal/>
      </border>
    </dxf>
    <dxf>
      <fill>
        <patternFill>
          <bgColor theme="3" tint="0.39994506668294322"/>
        </patternFill>
      </fill>
    </dxf>
    <dxf>
      <fill>
        <patternFill>
          <bgColor theme="3" tint="0.59996337778862885"/>
        </patternFill>
      </fill>
    </dxf>
    <dxf>
      <border>
        <left style="dotted">
          <color rgb="FF00B0F0"/>
        </left>
        <vertical/>
        <horizontal/>
      </border>
    </dxf>
    <dxf>
      <border>
        <left style="dotted">
          <color auto="1"/>
        </left>
        <right/>
        <vertical/>
        <horizontal/>
      </border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ont>
        <strike val="0"/>
      </font>
      <border>
        <left style="dotted">
          <color rgb="FFFFC000"/>
        </left>
        <vertical/>
        <horizontal/>
      </border>
    </dxf>
    <dxf>
      <border>
        <left style="dotted">
          <color rgb="FF00B0F0"/>
        </left>
        <vertical/>
        <horizontal/>
      </border>
    </dxf>
    <dxf>
      <fill>
        <patternFill>
          <bgColor theme="3" tint="0.39994506668294322"/>
        </patternFill>
      </fill>
    </dxf>
    <dxf>
      <fill>
        <patternFill>
          <bgColor theme="3" tint="0.59996337778862885"/>
        </patternFill>
      </fill>
    </dxf>
    <dxf>
      <border>
        <left style="dotted">
          <color rgb="FF00B0F0"/>
        </left>
        <vertical/>
        <horizontal/>
      </border>
    </dxf>
    <dxf>
      <border>
        <left style="dotted">
          <color auto="1"/>
        </left>
        <right/>
        <vertical/>
        <horizontal/>
      </border>
    </dxf>
    <dxf>
      <border>
        <left style="dotted">
          <color rgb="FF00B0F0"/>
        </left>
        <vertical/>
        <horizontal/>
      </border>
    </dxf>
    <dxf>
      <border>
        <left style="dotted">
          <color auto="1"/>
        </left>
        <right/>
        <vertical/>
        <horizontal/>
      </border>
    </dxf>
    <dxf>
      <border>
        <left style="dotted">
          <color rgb="FFFF0000"/>
        </left>
        <right/>
        <vertical/>
        <horizontal/>
      </border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ont>
        <strike val="0"/>
      </font>
      <border>
        <left style="dotted">
          <color rgb="FFFFC000"/>
        </left>
        <vertical/>
        <horizontal/>
      </border>
    </dxf>
    <dxf>
      <border>
        <left style="dotted">
          <color rgb="FF00B0F0"/>
        </left>
        <vertical/>
        <horizontal/>
      </border>
    </dxf>
    <dxf>
      <fill>
        <patternFill>
          <bgColor theme="3" tint="0.39994506668294322"/>
        </patternFill>
      </fill>
    </dxf>
    <dxf>
      <fill>
        <patternFill>
          <bgColor theme="3" tint="0.59996337778862885"/>
        </patternFill>
      </fill>
    </dxf>
    <dxf>
      <border>
        <left style="dotted">
          <color rgb="FF00B0F0"/>
        </left>
        <vertical/>
        <horizontal/>
      </border>
    </dxf>
    <dxf>
      <border>
        <left style="dotted">
          <color auto="1"/>
        </left>
        <right/>
        <vertical/>
        <horizontal/>
      </border>
    </dxf>
    <dxf>
      <border>
        <left style="dotted">
          <color rgb="FF00B0F0"/>
        </left>
        <vertical/>
        <horizontal/>
      </border>
    </dxf>
    <dxf>
      <border>
        <left style="dotted">
          <color auto="1"/>
        </left>
        <right/>
        <vertical/>
        <horizontal/>
      </border>
    </dxf>
    <dxf>
      <border>
        <left style="dotted">
          <color rgb="FFFF0000"/>
        </left>
        <right/>
        <vertical/>
        <horizontal/>
      </border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ont>
        <strike val="0"/>
      </font>
      <border>
        <left style="dotted">
          <color rgb="FFFFC000"/>
        </left>
        <vertical/>
        <horizontal/>
      </border>
    </dxf>
    <dxf>
      <border>
        <left style="dotted">
          <color rgb="FF00B0F0"/>
        </left>
        <vertical/>
        <horizontal/>
      </border>
    </dxf>
    <dxf>
      <fill>
        <patternFill>
          <bgColor theme="3" tint="0.39994506668294322"/>
        </patternFill>
      </fill>
    </dxf>
    <dxf>
      <fill>
        <patternFill>
          <bgColor theme="3" tint="0.59996337778862885"/>
        </patternFill>
      </fill>
    </dxf>
    <dxf>
      <border>
        <left style="dotted">
          <color rgb="FF00B0F0"/>
        </left>
        <vertical/>
        <horizontal/>
      </border>
    </dxf>
    <dxf>
      <border>
        <left style="dotted">
          <color auto="1"/>
        </left>
        <right/>
        <vertical/>
        <horizontal/>
      </border>
    </dxf>
    <dxf>
      <border>
        <left style="dotted">
          <color rgb="FF00B0F0"/>
        </left>
        <vertical/>
        <horizontal/>
      </border>
    </dxf>
    <dxf>
      <border>
        <left style="dotted">
          <color auto="1"/>
        </left>
        <right/>
        <vertical/>
        <horizontal/>
      </border>
    </dxf>
    <dxf>
      <border>
        <left style="dotted">
          <color rgb="FFFF0000"/>
        </left>
        <right/>
        <vertical/>
        <horizontal/>
      </border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ont>
        <strike val="0"/>
      </font>
      <border>
        <left style="dotted">
          <color rgb="FFFFC000"/>
        </left>
        <vertical/>
        <horizontal/>
      </border>
    </dxf>
    <dxf>
      <border>
        <left style="dotted">
          <color rgb="FF00B0F0"/>
        </left>
        <vertical/>
        <horizontal/>
      </border>
    </dxf>
    <dxf>
      <fill>
        <patternFill>
          <bgColor theme="3" tint="0.39994506668294322"/>
        </patternFill>
      </fill>
    </dxf>
    <dxf>
      <fill>
        <patternFill>
          <bgColor theme="3" tint="0.59996337778862885"/>
        </patternFill>
      </fill>
    </dxf>
    <dxf>
      <border>
        <left style="dotted">
          <color rgb="FF00B0F0"/>
        </left>
        <vertical/>
        <horizontal/>
      </border>
    </dxf>
    <dxf>
      <border>
        <left style="dotted">
          <color auto="1"/>
        </left>
        <right/>
        <vertical/>
        <horizontal/>
      </border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ont>
        <strike val="0"/>
      </font>
      <border>
        <left style="dotted">
          <color rgb="FFFFC000"/>
        </left>
        <vertical/>
        <horizontal/>
      </border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ont>
        <strike val="0"/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ont>
        <strike val="0"/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ont>
        <strike val="0"/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ont>
        <strike val="0"/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ont>
        <strike val="0"/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ff66136a7861aa4/Buber%20UG/Rechner%20(&#252;berpr&#252;fen)/Umwandeln%20in%202018/Umstellung%20erfolgt/2018%20Nettoentgelt%20oP%20Wern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Eingabe"/>
      <sheetName val="Berechnung"/>
    </sheetNames>
    <sheetDataSet>
      <sheetData sheetId="0"/>
      <sheetData sheetId="1"/>
      <sheetData sheetId="2">
        <row r="1">
          <cell r="B1">
            <v>2018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lever-in-rente.de/seminare/uebersicht/" TargetMode="External"/><Relationship Id="rId2" Type="http://schemas.openxmlformats.org/officeDocument/2006/relationships/hyperlink" Target="mailto:info@clever-in-rente.de" TargetMode="External"/><Relationship Id="rId1" Type="http://schemas.openxmlformats.org/officeDocument/2006/relationships/hyperlink" Target="http://www.clever-in-rente.de/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lever-in-rente.de/seminare/uebersicht/" TargetMode="External"/><Relationship Id="rId2" Type="http://schemas.openxmlformats.org/officeDocument/2006/relationships/hyperlink" Target="mailto:info@clever-in-rente.de" TargetMode="External"/><Relationship Id="rId1" Type="http://schemas.openxmlformats.org/officeDocument/2006/relationships/hyperlink" Target="http://www.clever-in-rente.de/" TargetMode="External"/><Relationship Id="rId4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lever-in-rente.de/seminare/uebersicht/" TargetMode="External"/><Relationship Id="rId2" Type="http://schemas.openxmlformats.org/officeDocument/2006/relationships/hyperlink" Target="mailto:info@clever-in-rente.de" TargetMode="External"/><Relationship Id="rId1" Type="http://schemas.openxmlformats.org/officeDocument/2006/relationships/hyperlink" Target="http://www.clever-in-rente.de/" TargetMode="External"/><Relationship Id="rId4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lever-in-rente.de/seminare/uebersicht/" TargetMode="External"/><Relationship Id="rId2" Type="http://schemas.openxmlformats.org/officeDocument/2006/relationships/hyperlink" Target="mailto:info@clever-in-rente.de" TargetMode="External"/><Relationship Id="rId1" Type="http://schemas.openxmlformats.org/officeDocument/2006/relationships/hyperlink" Target="http://www.clever-in-rente.de/" TargetMode="External"/><Relationship Id="rId4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lever-in-rente.de/seminare/uebersicht/" TargetMode="External"/><Relationship Id="rId2" Type="http://schemas.openxmlformats.org/officeDocument/2006/relationships/hyperlink" Target="mailto:info@clever-in-rente.de" TargetMode="External"/><Relationship Id="rId1" Type="http://schemas.openxmlformats.org/officeDocument/2006/relationships/hyperlink" Target="http://www.clever-in-rente.de/" TargetMode="External"/><Relationship Id="rId4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6D8AC-196E-447C-80FD-048C64BE0F83}">
  <dimension ref="B1:JU196"/>
  <sheetViews>
    <sheetView showGridLines="0" tabSelected="1" zoomScale="90" zoomScaleNormal="90" workbookViewId="0">
      <selection activeCell="AK8" sqref="AK8:BA8"/>
    </sheetView>
  </sheetViews>
  <sheetFormatPr baseColWidth="10" defaultColWidth="11.5703125" defaultRowHeight="12.75" x14ac:dyDescent="0.2"/>
  <cols>
    <col min="1" max="262" width="0.5703125" style="1" customWidth="1"/>
    <col min="263" max="16384" width="11.5703125" style="1"/>
  </cols>
  <sheetData>
    <row r="1" spans="2:261" ht="17.25" x14ac:dyDescent="0.25">
      <c r="B1" s="212" t="s">
        <v>10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BD1" s="215" t="s">
        <v>67</v>
      </c>
      <c r="BE1" s="216"/>
      <c r="BF1" s="216"/>
      <c r="BG1" s="216"/>
      <c r="BH1" s="216"/>
      <c r="BI1" s="216"/>
      <c r="BJ1" s="216"/>
      <c r="BK1" s="216"/>
      <c r="BL1" s="216"/>
      <c r="BM1" s="216"/>
      <c r="BN1" s="216"/>
      <c r="BO1" s="216"/>
      <c r="BP1" s="216"/>
      <c r="BQ1" s="216"/>
      <c r="BR1" s="216"/>
      <c r="BS1" s="216"/>
      <c r="BT1" s="216"/>
      <c r="BU1" s="216"/>
      <c r="BV1" s="216"/>
      <c r="BW1" s="216"/>
      <c r="BX1" s="216"/>
      <c r="BY1" s="216"/>
      <c r="BZ1" s="216"/>
      <c r="CA1" s="216"/>
      <c r="CB1" s="216"/>
      <c r="CC1" s="216"/>
      <c r="CD1" s="216"/>
      <c r="CE1" s="216"/>
      <c r="CF1" s="216"/>
      <c r="CG1" s="216"/>
      <c r="CH1" s="216"/>
      <c r="CI1" s="216"/>
      <c r="CJ1" s="216"/>
      <c r="CK1" s="216"/>
      <c r="CL1" s="216"/>
      <c r="CM1" s="216"/>
      <c r="CN1" s="216"/>
      <c r="CO1" s="216"/>
      <c r="CP1" s="216"/>
      <c r="CQ1" s="216"/>
      <c r="CR1" s="216"/>
      <c r="CS1" s="216"/>
      <c r="CT1" s="216"/>
      <c r="CU1" s="216"/>
      <c r="CV1" s="216"/>
      <c r="CW1" s="216"/>
      <c r="CX1" s="216"/>
      <c r="CY1" s="216"/>
      <c r="CZ1" s="216"/>
      <c r="DA1" s="216"/>
      <c r="DB1" s="216"/>
      <c r="DC1" s="216"/>
      <c r="DD1" s="216"/>
      <c r="DE1" s="216"/>
      <c r="DF1" s="216"/>
      <c r="DG1" s="216"/>
      <c r="DH1" s="216"/>
      <c r="DI1" s="216"/>
      <c r="DJ1" s="216"/>
      <c r="DK1" s="216"/>
      <c r="DL1" s="216"/>
      <c r="DM1" s="216"/>
      <c r="DN1" s="216"/>
      <c r="DO1" s="216"/>
      <c r="DP1" s="216"/>
      <c r="DQ1" s="216"/>
      <c r="DR1" s="216"/>
      <c r="DS1" s="216"/>
      <c r="DT1" s="216"/>
      <c r="DU1" s="216"/>
      <c r="DV1" s="216"/>
      <c r="DW1" s="216"/>
      <c r="DX1" s="216"/>
      <c r="DY1" s="216"/>
      <c r="DZ1" s="216"/>
      <c r="EA1" s="216"/>
      <c r="EB1" s="216"/>
      <c r="EC1" s="216"/>
      <c r="ED1" s="216"/>
      <c r="EE1" s="216"/>
      <c r="EF1" s="216"/>
      <c r="EG1" s="216"/>
      <c r="EH1" s="216"/>
      <c r="EI1" s="217"/>
      <c r="EJ1" s="217"/>
      <c r="EK1" s="217"/>
      <c r="EL1" s="217"/>
      <c r="EM1" s="217"/>
      <c r="EN1" s="217"/>
      <c r="EO1" s="217"/>
      <c r="EP1" s="217"/>
      <c r="EQ1" s="217"/>
      <c r="ER1" s="217"/>
      <c r="ES1" s="217"/>
      <c r="ET1" s="217"/>
      <c r="EU1" s="217"/>
      <c r="EV1" s="217"/>
      <c r="EW1" s="217"/>
      <c r="EX1" s="217"/>
      <c r="EY1" s="217"/>
      <c r="EZ1" s="217"/>
      <c r="FA1" s="217"/>
      <c r="FB1" s="217"/>
      <c r="FC1" s="217"/>
      <c r="FD1" s="217"/>
      <c r="FE1" s="217"/>
      <c r="FF1" s="217"/>
      <c r="FG1" s="217"/>
      <c r="FH1" s="217"/>
      <c r="FI1" s="217"/>
      <c r="FJ1" s="217"/>
      <c r="FK1" s="217"/>
      <c r="FL1" s="217"/>
      <c r="FM1" s="217"/>
      <c r="FN1" s="217"/>
      <c r="FO1" s="217"/>
      <c r="FP1" s="217"/>
      <c r="FQ1" s="217"/>
      <c r="FR1" s="217"/>
      <c r="FS1" s="217"/>
      <c r="GX1" s="213" t="s">
        <v>31</v>
      </c>
      <c r="GY1" s="214"/>
      <c r="GZ1" s="214"/>
      <c r="HA1" s="214"/>
      <c r="HB1" s="214"/>
      <c r="HC1" s="214"/>
      <c r="HD1" s="214"/>
      <c r="HE1" s="214"/>
      <c r="HF1" s="214"/>
      <c r="HG1" s="214"/>
      <c r="HH1" s="214"/>
      <c r="HI1" s="214"/>
      <c r="HJ1" s="214"/>
      <c r="HK1" s="214"/>
      <c r="HL1" s="214"/>
      <c r="HM1" s="214"/>
      <c r="HN1" s="214"/>
      <c r="HO1" s="214"/>
      <c r="HP1" s="214"/>
      <c r="HQ1" s="214"/>
      <c r="HR1" s="214"/>
      <c r="HS1" s="214"/>
      <c r="HT1" s="214"/>
      <c r="HU1" s="214"/>
      <c r="HV1" s="214"/>
      <c r="HW1" s="214"/>
      <c r="HX1" s="214"/>
      <c r="HY1" s="214"/>
      <c r="HZ1" s="214"/>
      <c r="IA1" s="214"/>
      <c r="IB1" s="214"/>
      <c r="IC1" s="214"/>
      <c r="ID1" s="214"/>
      <c r="IE1" s="214"/>
      <c r="IF1" s="214"/>
      <c r="IG1" s="214"/>
      <c r="IH1" s="214"/>
      <c r="II1" s="214"/>
      <c r="IJ1" s="214"/>
      <c r="IK1" s="214"/>
      <c r="IL1" s="214"/>
      <c r="IM1" s="214"/>
      <c r="IN1" s="214"/>
      <c r="IO1" s="214"/>
    </row>
    <row r="2" spans="2:261" ht="13.9" customHeight="1" x14ac:dyDescent="0.2">
      <c r="B2" s="231" t="s">
        <v>11</v>
      </c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32"/>
      <c r="AB2" s="232"/>
      <c r="AC2" s="232"/>
      <c r="AD2" s="232"/>
      <c r="AE2" s="232"/>
      <c r="AF2" s="232"/>
      <c r="AG2" s="232"/>
      <c r="AH2" s="232"/>
      <c r="AI2" s="232"/>
      <c r="AJ2" s="232"/>
      <c r="AK2" s="232"/>
      <c r="AL2" s="232"/>
      <c r="AM2" s="232"/>
      <c r="AN2" s="232"/>
      <c r="AO2" s="232"/>
      <c r="AP2" s="232"/>
      <c r="AQ2" s="232"/>
      <c r="AR2" s="232"/>
      <c r="BD2" s="218" t="s">
        <v>46</v>
      </c>
      <c r="BE2" s="218"/>
      <c r="BF2" s="218"/>
      <c r="BG2" s="218"/>
      <c r="BH2" s="218"/>
      <c r="BI2" s="218"/>
      <c r="BJ2" s="218"/>
      <c r="BK2" s="218"/>
      <c r="BL2" s="218"/>
      <c r="BM2" s="218"/>
      <c r="BN2" s="218"/>
      <c r="BO2" s="218"/>
      <c r="BP2" s="218"/>
      <c r="BQ2" s="218"/>
      <c r="BR2" s="218"/>
      <c r="BS2" s="218"/>
      <c r="BT2" s="218"/>
      <c r="BU2" s="218"/>
      <c r="BV2" s="218"/>
      <c r="BW2" s="218"/>
      <c r="BX2" s="218"/>
      <c r="BY2" s="218"/>
      <c r="BZ2" s="218"/>
      <c r="CA2" s="218"/>
      <c r="CB2" s="218"/>
      <c r="CC2" s="218"/>
      <c r="CD2" s="218"/>
      <c r="CE2" s="218"/>
      <c r="CF2" s="218"/>
      <c r="CG2" s="218"/>
      <c r="CH2" s="218"/>
      <c r="CI2" s="218"/>
      <c r="CJ2" s="218"/>
      <c r="CK2" s="218"/>
      <c r="CL2" s="218"/>
      <c r="CM2" s="218"/>
      <c r="CN2" s="218"/>
      <c r="CO2" s="218"/>
      <c r="CP2" s="218"/>
      <c r="CQ2" s="218"/>
      <c r="CR2" s="218"/>
      <c r="CS2" s="218"/>
      <c r="CT2" s="218"/>
      <c r="CU2" s="218"/>
      <c r="CV2" s="218"/>
      <c r="CW2" s="218"/>
      <c r="CX2" s="218"/>
      <c r="CY2" s="218"/>
      <c r="CZ2" s="218"/>
      <c r="DA2" s="218"/>
      <c r="DB2" s="218"/>
      <c r="DC2" s="218"/>
      <c r="DD2" s="218"/>
      <c r="DE2" s="218"/>
      <c r="DF2" s="218"/>
      <c r="DG2" s="218"/>
      <c r="DH2" s="218"/>
      <c r="DI2" s="218"/>
      <c r="DJ2" s="218"/>
      <c r="DK2" s="218"/>
      <c r="DL2" s="218"/>
      <c r="DM2" s="218"/>
      <c r="DN2" s="218"/>
      <c r="DO2" s="218"/>
      <c r="DP2" s="218"/>
      <c r="DQ2" s="218"/>
      <c r="DR2" s="218"/>
      <c r="DS2" s="218"/>
      <c r="DT2" s="218"/>
      <c r="DU2" s="218"/>
      <c r="DV2" s="218"/>
      <c r="DW2" s="218"/>
      <c r="DX2" s="218"/>
      <c r="DY2" s="218"/>
      <c r="DZ2" s="218"/>
      <c r="EA2" s="218"/>
      <c r="EB2" s="218"/>
      <c r="EC2" s="218"/>
      <c r="ED2" s="218"/>
      <c r="EE2" s="218"/>
      <c r="EF2" s="218"/>
      <c r="EG2" s="218"/>
      <c r="EH2" s="218"/>
      <c r="EI2" s="218"/>
      <c r="EJ2" s="218"/>
      <c r="EK2" s="218"/>
      <c r="EL2" s="218"/>
      <c r="EM2" s="218"/>
      <c r="EN2" s="218"/>
      <c r="EO2" s="218"/>
      <c r="EP2" s="218"/>
      <c r="EQ2" s="218"/>
      <c r="ER2" s="218"/>
      <c r="ES2" s="218"/>
      <c r="ET2" s="218"/>
      <c r="EU2" s="218"/>
      <c r="EV2" s="218"/>
      <c r="EW2" s="218"/>
      <c r="EX2" s="218"/>
      <c r="EY2" s="218"/>
      <c r="EZ2" s="218"/>
      <c r="FA2" s="218"/>
      <c r="FB2" s="218"/>
      <c r="FC2" s="218"/>
      <c r="FD2" s="218"/>
      <c r="FE2" s="218"/>
      <c r="FF2" s="218"/>
      <c r="FG2" s="218"/>
      <c r="FH2" s="218"/>
      <c r="FI2" s="218"/>
      <c r="FJ2" s="218"/>
      <c r="FK2" s="218"/>
      <c r="FL2" s="218"/>
      <c r="FM2" s="218"/>
      <c r="FN2" s="218"/>
      <c r="FO2" s="218"/>
      <c r="FP2" s="218"/>
      <c r="FQ2" s="218"/>
      <c r="FR2" s="218"/>
      <c r="FS2" s="218"/>
      <c r="GX2" s="212" t="s">
        <v>23</v>
      </c>
      <c r="GY2" s="145"/>
      <c r="GZ2" s="145"/>
      <c r="HA2" s="145"/>
      <c r="HB2" s="145"/>
      <c r="HC2" s="145"/>
      <c r="HD2" s="145"/>
      <c r="HE2" s="145"/>
      <c r="HF2" s="145"/>
      <c r="HG2" s="145"/>
      <c r="HH2" s="145"/>
      <c r="HI2" s="145"/>
      <c r="HJ2" s="145"/>
      <c r="HK2" s="145"/>
      <c r="HL2" s="145"/>
      <c r="HM2" s="145"/>
      <c r="HN2" s="145"/>
      <c r="HO2" s="145"/>
      <c r="HP2" s="145"/>
      <c r="HQ2" s="145"/>
      <c r="HR2" s="145"/>
      <c r="HS2" s="145"/>
      <c r="HT2" s="145"/>
      <c r="HU2" s="145"/>
      <c r="HV2" s="145"/>
      <c r="HW2" s="145"/>
      <c r="HX2" s="145"/>
      <c r="HY2" s="145"/>
      <c r="HZ2" s="145"/>
      <c r="IA2" s="145"/>
      <c r="IB2" s="145"/>
      <c r="IC2" s="145"/>
      <c r="ID2" s="145"/>
      <c r="IE2" s="145"/>
      <c r="IF2" s="145"/>
      <c r="IG2" s="145"/>
      <c r="IH2" s="145"/>
      <c r="II2" s="145"/>
      <c r="IJ2" s="145"/>
      <c r="IK2" s="145"/>
      <c r="IL2" s="145"/>
      <c r="IM2" s="145"/>
      <c r="IN2" s="145"/>
      <c r="IO2" s="145"/>
    </row>
    <row r="3" spans="2:261" ht="13.9" customHeight="1" x14ac:dyDescent="0.2">
      <c r="BD3" s="218"/>
      <c r="BE3" s="218"/>
      <c r="BF3" s="218"/>
      <c r="BG3" s="218"/>
      <c r="BH3" s="218"/>
      <c r="BI3" s="218"/>
      <c r="BJ3" s="218"/>
      <c r="BK3" s="218"/>
      <c r="BL3" s="218"/>
      <c r="BM3" s="218"/>
      <c r="BN3" s="218"/>
      <c r="BO3" s="218"/>
      <c r="BP3" s="218"/>
      <c r="BQ3" s="218"/>
      <c r="BR3" s="218"/>
      <c r="BS3" s="218"/>
      <c r="BT3" s="218"/>
      <c r="BU3" s="218"/>
      <c r="BV3" s="218"/>
      <c r="BW3" s="218"/>
      <c r="BX3" s="218"/>
      <c r="BY3" s="218"/>
      <c r="BZ3" s="218"/>
      <c r="CA3" s="218"/>
      <c r="CB3" s="218"/>
      <c r="CC3" s="218"/>
      <c r="CD3" s="218"/>
      <c r="CE3" s="218"/>
      <c r="CF3" s="218"/>
      <c r="CG3" s="218"/>
      <c r="CH3" s="218"/>
      <c r="CI3" s="218"/>
      <c r="CJ3" s="218"/>
      <c r="CK3" s="218"/>
      <c r="CL3" s="218"/>
      <c r="CM3" s="218"/>
      <c r="CN3" s="218"/>
      <c r="CO3" s="218"/>
      <c r="CP3" s="218"/>
      <c r="CQ3" s="218"/>
      <c r="CR3" s="218"/>
      <c r="CS3" s="218"/>
      <c r="CT3" s="218"/>
      <c r="CU3" s="218"/>
      <c r="CV3" s="218"/>
      <c r="CW3" s="218"/>
      <c r="CX3" s="218"/>
      <c r="CY3" s="218"/>
      <c r="CZ3" s="218"/>
      <c r="DA3" s="218"/>
      <c r="DB3" s="218"/>
      <c r="DC3" s="218"/>
      <c r="DD3" s="218"/>
      <c r="DE3" s="218"/>
      <c r="DF3" s="218"/>
      <c r="DG3" s="218"/>
      <c r="DH3" s="218"/>
      <c r="DI3" s="218"/>
      <c r="DJ3" s="218"/>
      <c r="DK3" s="218"/>
      <c r="DL3" s="218"/>
      <c r="DM3" s="218"/>
      <c r="DN3" s="218"/>
      <c r="DO3" s="218"/>
      <c r="DP3" s="218"/>
      <c r="DQ3" s="218"/>
      <c r="DR3" s="218"/>
      <c r="DS3" s="218"/>
      <c r="DT3" s="218"/>
      <c r="DU3" s="218"/>
      <c r="DV3" s="218"/>
      <c r="DW3" s="218"/>
      <c r="DX3" s="218"/>
      <c r="DY3" s="218"/>
      <c r="DZ3" s="218"/>
      <c r="EA3" s="218"/>
      <c r="EB3" s="218"/>
      <c r="EC3" s="218"/>
      <c r="ED3" s="218"/>
      <c r="EE3" s="218"/>
      <c r="EF3" s="218"/>
      <c r="EG3" s="218"/>
      <c r="EH3" s="218"/>
      <c r="EI3" s="218"/>
      <c r="EJ3" s="218"/>
      <c r="EK3" s="218"/>
      <c r="EL3" s="218"/>
      <c r="EM3" s="218"/>
      <c r="EN3" s="218"/>
      <c r="EO3" s="218"/>
      <c r="EP3" s="218"/>
      <c r="EQ3" s="218"/>
      <c r="ER3" s="218"/>
      <c r="ES3" s="218"/>
      <c r="ET3" s="218"/>
      <c r="EU3" s="218"/>
      <c r="EV3" s="218"/>
      <c r="EW3" s="218"/>
      <c r="EX3" s="218"/>
      <c r="EY3" s="218"/>
      <c r="EZ3" s="218"/>
      <c r="FA3" s="218"/>
      <c r="FB3" s="218"/>
      <c r="FC3" s="218"/>
      <c r="FD3" s="218"/>
      <c r="FE3" s="218"/>
      <c r="FF3" s="218"/>
      <c r="FG3" s="218"/>
      <c r="FH3" s="218"/>
      <c r="FI3" s="218"/>
      <c r="FJ3" s="218"/>
      <c r="FK3" s="218"/>
      <c r="FL3" s="218"/>
      <c r="FM3" s="218"/>
      <c r="FN3" s="218"/>
      <c r="FO3" s="218"/>
      <c r="FP3" s="218"/>
      <c r="FQ3" s="218"/>
      <c r="FR3" s="218"/>
      <c r="FS3" s="218"/>
    </row>
    <row r="4" spans="2:261" ht="13.9" customHeight="1" x14ac:dyDescent="0.2">
      <c r="BD4" s="219" t="s">
        <v>48</v>
      </c>
      <c r="BE4" s="220"/>
      <c r="BF4" s="220"/>
      <c r="BG4" s="220"/>
      <c r="BH4" s="220"/>
      <c r="BI4" s="220"/>
      <c r="BJ4" s="220"/>
      <c r="BK4" s="220"/>
      <c r="BL4" s="220"/>
      <c r="BM4" s="220"/>
      <c r="BN4" s="220"/>
      <c r="BO4" s="220"/>
      <c r="BP4" s="220"/>
      <c r="BQ4" s="220"/>
      <c r="BR4" s="220"/>
      <c r="BS4" s="220"/>
      <c r="BT4" s="220"/>
      <c r="BU4" s="220"/>
      <c r="BV4" s="220"/>
      <c r="BW4" s="220"/>
      <c r="BX4" s="220"/>
      <c r="BY4" s="220"/>
      <c r="BZ4" s="220"/>
      <c r="CA4" s="220"/>
      <c r="CB4" s="220"/>
      <c r="CC4" s="220"/>
      <c r="CD4" s="220"/>
      <c r="CE4" s="220"/>
      <c r="CF4" s="220"/>
      <c r="CG4" s="220"/>
      <c r="CH4" s="220"/>
      <c r="CI4" s="220"/>
      <c r="CJ4" s="220"/>
      <c r="CK4" s="220"/>
      <c r="CL4" s="220"/>
      <c r="CM4" s="220"/>
      <c r="CN4" s="220"/>
      <c r="CO4" s="220"/>
      <c r="CP4" s="220"/>
      <c r="CQ4" s="220"/>
      <c r="CR4" s="220"/>
      <c r="CS4" s="220"/>
      <c r="CT4" s="220"/>
      <c r="CU4" s="220"/>
      <c r="CV4" s="220"/>
      <c r="CW4" s="220"/>
      <c r="CX4" s="220"/>
      <c r="CY4" s="220"/>
      <c r="CZ4" s="220"/>
      <c r="DA4" s="220"/>
      <c r="DB4" s="220"/>
      <c r="DC4" s="220"/>
      <c r="DD4" s="220"/>
      <c r="DE4" s="220"/>
      <c r="DF4" s="220"/>
      <c r="DG4" s="220"/>
      <c r="DH4" s="220"/>
      <c r="DI4" s="220"/>
      <c r="DJ4" s="220"/>
      <c r="DK4" s="220"/>
      <c r="DL4" s="220"/>
      <c r="DM4" s="220"/>
      <c r="DN4" s="220"/>
      <c r="DO4" s="220"/>
      <c r="DP4" s="220"/>
      <c r="DQ4" s="220"/>
      <c r="DR4" s="220"/>
      <c r="DS4" s="220"/>
      <c r="DT4" s="220"/>
      <c r="DU4" s="220"/>
      <c r="DV4" s="220"/>
      <c r="DW4" s="220"/>
      <c r="DX4" s="220"/>
      <c r="DY4" s="220"/>
      <c r="DZ4" s="220"/>
      <c r="EA4" s="220"/>
      <c r="EB4" s="220"/>
      <c r="EC4" s="220"/>
      <c r="ED4" s="220"/>
      <c r="EE4" s="220"/>
      <c r="EF4" s="220"/>
      <c r="EG4" s="220"/>
      <c r="EH4" s="220"/>
      <c r="EI4" s="221"/>
      <c r="EJ4" s="221"/>
      <c r="EK4" s="221"/>
      <c r="EL4" s="221"/>
      <c r="EM4" s="221"/>
      <c r="EN4" s="221"/>
      <c r="EO4" s="221"/>
      <c r="EP4" s="221"/>
      <c r="EQ4" s="221"/>
      <c r="ER4" s="221"/>
      <c r="ES4" s="221"/>
      <c r="ET4" s="221"/>
      <c r="EU4" s="221"/>
      <c r="EV4" s="221"/>
      <c r="EW4" s="221"/>
      <c r="EX4" s="221"/>
      <c r="EY4" s="221"/>
      <c r="EZ4" s="221"/>
      <c r="FA4" s="221"/>
      <c r="FB4" s="221"/>
      <c r="FC4" s="221"/>
      <c r="FD4" s="221"/>
      <c r="FE4" s="221"/>
      <c r="FF4" s="221"/>
      <c r="FG4" s="221"/>
      <c r="FH4" s="221"/>
      <c r="FI4" s="221"/>
      <c r="FJ4" s="221"/>
      <c r="FK4" s="221"/>
      <c r="FL4" s="221"/>
      <c r="FM4" s="221"/>
      <c r="FN4" s="221"/>
      <c r="FO4" s="221"/>
      <c r="FP4" s="221"/>
      <c r="FQ4" s="221"/>
      <c r="FR4" s="221"/>
      <c r="FS4" s="221"/>
    </row>
    <row r="5" spans="2:261" ht="13.9" customHeight="1" x14ac:dyDescent="0.2"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 t="s">
        <v>7</v>
      </c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 t="s">
        <v>8</v>
      </c>
      <c r="ED5" s="2"/>
      <c r="EE5" s="2"/>
      <c r="EF5" s="2"/>
      <c r="EG5" s="2"/>
      <c r="EH5" s="2"/>
      <c r="EI5" s="2"/>
      <c r="EJ5" s="2" t="s">
        <v>9</v>
      </c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</row>
    <row r="6" spans="2:261" s="3" customFormat="1" ht="3.95" customHeight="1" x14ac:dyDescent="0.2">
      <c r="D6" s="50"/>
      <c r="E6" s="51"/>
      <c r="F6" s="51"/>
      <c r="G6" s="17"/>
      <c r="H6" s="17"/>
      <c r="I6" s="17"/>
      <c r="J6" s="17"/>
    </row>
    <row r="7" spans="2:261" s="3" customFormat="1" ht="13.9" customHeight="1" x14ac:dyDescent="0.25">
      <c r="J7" s="227" t="s">
        <v>32</v>
      </c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9"/>
      <c r="AP7" s="229"/>
      <c r="AQ7" s="229"/>
      <c r="AR7" s="229"/>
      <c r="AS7" s="229"/>
      <c r="AT7" s="229"/>
      <c r="AU7" s="229"/>
      <c r="AV7" s="229"/>
      <c r="AW7" s="229"/>
      <c r="AX7" s="229"/>
      <c r="AY7" s="229"/>
      <c r="AZ7" s="229"/>
      <c r="BA7" s="229"/>
      <c r="BB7" s="60"/>
      <c r="BC7" s="60"/>
      <c r="BD7" s="60"/>
      <c r="BE7" s="60"/>
      <c r="BO7" s="3" t="s">
        <v>74</v>
      </c>
      <c r="EC7" s="3" t="s">
        <v>75</v>
      </c>
      <c r="GP7" s="3" t="s">
        <v>76</v>
      </c>
    </row>
    <row r="8" spans="2:261" s="3" customFormat="1" ht="14.1" customHeight="1" x14ac:dyDescent="0.25">
      <c r="B8" s="238" t="s">
        <v>73</v>
      </c>
      <c r="C8" s="239"/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39"/>
      <c r="O8" s="239"/>
      <c r="P8" s="239"/>
      <c r="Q8" s="239"/>
      <c r="R8" s="239"/>
      <c r="S8" s="239"/>
      <c r="T8" s="239"/>
      <c r="U8" s="239"/>
      <c r="V8" s="239"/>
      <c r="W8" s="239"/>
      <c r="X8" s="239"/>
      <c r="Y8" s="239"/>
      <c r="Z8" s="239"/>
      <c r="AA8" s="239"/>
      <c r="AB8" s="239"/>
      <c r="AC8" s="239"/>
      <c r="AD8" s="239"/>
      <c r="AE8" s="239"/>
      <c r="AF8" s="239"/>
      <c r="AG8" s="239"/>
      <c r="AH8" s="239"/>
      <c r="AI8" s="239"/>
      <c r="AJ8" s="240"/>
      <c r="AK8" s="225">
        <v>44926</v>
      </c>
      <c r="AL8" s="226"/>
      <c r="AM8" s="226"/>
      <c r="AN8" s="226"/>
      <c r="AO8" s="226"/>
      <c r="AP8" s="226"/>
      <c r="AQ8" s="226"/>
      <c r="AR8" s="226"/>
      <c r="AS8" s="226"/>
      <c r="AT8" s="226"/>
      <c r="AU8" s="226"/>
      <c r="AV8" s="226"/>
      <c r="AW8" s="226"/>
      <c r="AX8" s="226"/>
      <c r="AY8" s="226"/>
      <c r="AZ8" s="226"/>
      <c r="BA8" s="226"/>
      <c r="BK8" s="48"/>
      <c r="BL8" s="48"/>
      <c r="BM8" s="48"/>
      <c r="BN8" s="48"/>
      <c r="BO8" s="151">
        <v>0</v>
      </c>
      <c r="BP8" s="152"/>
      <c r="BQ8" s="152"/>
      <c r="BR8" s="152"/>
      <c r="BS8" s="152"/>
      <c r="BT8" s="152"/>
      <c r="BU8" s="152"/>
      <c r="BV8" s="152"/>
      <c r="BW8" s="51" t="s">
        <v>44</v>
      </c>
      <c r="BX8" s="48"/>
      <c r="BY8" s="48"/>
      <c r="BZ8" s="48"/>
      <c r="CA8" s="48"/>
      <c r="CB8" s="48"/>
      <c r="CC8" s="148" t="s">
        <v>50</v>
      </c>
      <c r="CD8" s="148"/>
      <c r="CE8" s="148"/>
      <c r="CF8" s="148"/>
      <c r="CG8" s="148"/>
      <c r="CH8" s="148"/>
      <c r="CI8" s="148"/>
      <c r="CJ8" s="148"/>
      <c r="CK8" s="148"/>
      <c r="CL8" s="148"/>
      <c r="CM8" s="148"/>
      <c r="CN8" s="148"/>
      <c r="CO8" s="148"/>
      <c r="CP8" s="148"/>
      <c r="CQ8" s="148"/>
      <c r="CR8" s="148"/>
      <c r="CS8" s="148"/>
      <c r="CT8" s="148"/>
      <c r="CU8" s="148"/>
      <c r="CV8" s="148"/>
      <c r="CW8" s="148"/>
      <c r="CX8" s="148"/>
      <c r="CY8" s="148"/>
      <c r="CZ8" s="148"/>
      <c r="DA8" s="148"/>
      <c r="DB8" s="148"/>
      <c r="DC8" s="148"/>
      <c r="DD8" s="148"/>
      <c r="DE8" s="148"/>
      <c r="DF8" s="148"/>
      <c r="DG8" s="148"/>
      <c r="DH8" s="148"/>
      <c r="DI8" s="148"/>
      <c r="DJ8" s="148"/>
      <c r="DK8" s="148"/>
      <c r="DL8" s="148"/>
      <c r="DM8" s="148"/>
      <c r="DN8" s="148"/>
      <c r="DV8" s="51"/>
      <c r="DW8" s="51"/>
      <c r="DX8" s="51"/>
      <c r="DY8" s="51"/>
      <c r="DZ8" s="51"/>
      <c r="EA8" s="51"/>
      <c r="EB8" s="51"/>
      <c r="EC8" s="144">
        <v>0</v>
      </c>
      <c r="ED8" s="145"/>
      <c r="EE8" s="145"/>
      <c r="EF8" s="145"/>
      <c r="EG8" s="145"/>
      <c r="EH8" s="145"/>
      <c r="EI8" s="145"/>
      <c r="EJ8" s="145"/>
      <c r="EK8" s="51" t="s">
        <v>44</v>
      </c>
      <c r="EM8" s="51"/>
      <c r="EN8" s="51"/>
      <c r="EO8" s="51"/>
      <c r="EP8" s="51"/>
      <c r="EQ8" s="146" t="s">
        <v>51</v>
      </c>
      <c r="ER8" s="146"/>
      <c r="ES8" s="146"/>
      <c r="ET8" s="146"/>
      <c r="EU8" s="146"/>
      <c r="EV8" s="146"/>
      <c r="EW8" s="146"/>
      <c r="EX8" s="146"/>
      <c r="EY8" s="146"/>
      <c r="EZ8" s="146"/>
      <c r="FA8" s="146"/>
      <c r="FB8" s="146"/>
      <c r="FC8" s="146"/>
      <c r="FD8" s="146"/>
      <c r="FE8" s="146"/>
      <c r="FF8" s="146"/>
      <c r="FG8" s="146"/>
      <c r="FH8" s="146"/>
      <c r="FI8" s="146"/>
      <c r="FJ8" s="146"/>
      <c r="FK8" s="146"/>
      <c r="FL8" s="146"/>
      <c r="FM8" s="146"/>
      <c r="FN8" s="146"/>
      <c r="FO8" s="146"/>
      <c r="FP8" s="146"/>
      <c r="FQ8" s="146"/>
      <c r="FR8" s="146"/>
      <c r="FS8" s="146"/>
      <c r="FT8" s="146"/>
      <c r="FU8" s="146"/>
      <c r="FV8" s="146"/>
      <c r="FW8" s="146"/>
      <c r="FX8" s="146"/>
      <c r="FY8" s="146"/>
      <c r="FZ8" s="146"/>
      <c r="GA8" s="146"/>
      <c r="GB8" s="147"/>
      <c r="GC8" s="51"/>
      <c r="GD8" s="51"/>
      <c r="GE8" s="51"/>
      <c r="GF8" s="51"/>
      <c r="GG8" s="51"/>
      <c r="GH8" s="51"/>
      <c r="GI8" s="51"/>
      <c r="GJ8" s="51"/>
      <c r="GP8" s="222">
        <v>0</v>
      </c>
      <c r="GQ8" s="152"/>
      <c r="GR8" s="152"/>
      <c r="GS8" s="152"/>
      <c r="GT8" s="152"/>
      <c r="GU8" s="152"/>
      <c r="GV8" s="152"/>
      <c r="GW8" s="152"/>
      <c r="GX8" s="51" t="s">
        <v>44</v>
      </c>
      <c r="GY8" s="51"/>
      <c r="GZ8" s="51"/>
      <c r="HA8" s="51"/>
      <c r="HB8" s="51"/>
      <c r="HC8" s="51"/>
      <c r="HD8" s="146" t="s">
        <v>51</v>
      </c>
      <c r="HE8" s="146"/>
      <c r="HF8" s="146"/>
      <c r="HG8" s="146"/>
      <c r="HH8" s="146"/>
      <c r="HI8" s="146"/>
      <c r="HJ8" s="146"/>
      <c r="HK8" s="146"/>
      <c r="HL8" s="146"/>
      <c r="HM8" s="146"/>
      <c r="HN8" s="146"/>
      <c r="HO8" s="146"/>
      <c r="HP8" s="146"/>
      <c r="HQ8" s="146"/>
      <c r="HR8" s="146"/>
      <c r="HS8" s="146"/>
      <c r="HT8" s="146"/>
      <c r="HU8" s="146"/>
      <c r="HV8" s="146"/>
      <c r="HW8" s="146"/>
      <c r="HX8" s="146"/>
      <c r="HY8" s="146"/>
      <c r="HZ8" s="146"/>
      <c r="IA8" s="146"/>
      <c r="IB8" s="146"/>
      <c r="IC8" s="146"/>
      <c r="ID8" s="146"/>
      <c r="IE8" s="146"/>
      <c r="IF8" s="146"/>
      <c r="IG8" s="146"/>
      <c r="IH8" s="146"/>
      <c r="II8" s="146"/>
      <c r="IJ8" s="146"/>
      <c r="IK8" s="146"/>
      <c r="IL8" s="146"/>
      <c r="IM8" s="146"/>
      <c r="IN8" s="146"/>
      <c r="IO8" s="146"/>
      <c r="IP8" s="147"/>
    </row>
    <row r="9" spans="2:261" s="3" customFormat="1" ht="14.1" hidden="1" customHeight="1" x14ac:dyDescent="0.25">
      <c r="B9" s="73"/>
      <c r="C9" s="73"/>
      <c r="D9" s="73"/>
      <c r="E9" s="73"/>
      <c r="F9" s="73"/>
      <c r="G9" s="73"/>
      <c r="H9" s="73"/>
      <c r="I9" s="73"/>
      <c r="J9" s="73"/>
      <c r="K9" s="51"/>
      <c r="L9" s="51"/>
      <c r="M9" s="51"/>
      <c r="N9" s="51"/>
      <c r="O9" s="51"/>
      <c r="P9" s="51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K9" s="48"/>
      <c r="BL9" s="48"/>
      <c r="BM9" s="48"/>
      <c r="BN9" s="48"/>
      <c r="BO9" s="73"/>
      <c r="BP9" s="73"/>
      <c r="BQ9" s="73"/>
      <c r="BR9" s="73"/>
      <c r="BS9" s="73"/>
      <c r="BT9" s="73"/>
      <c r="BU9" s="73"/>
      <c r="BV9" s="73"/>
      <c r="BW9" s="51"/>
      <c r="BX9" s="51"/>
      <c r="BY9" s="51"/>
      <c r="BZ9" s="51"/>
      <c r="CA9" s="51"/>
      <c r="CB9" s="51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4"/>
      <c r="CS9" s="74"/>
      <c r="CT9" s="74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V9" s="51"/>
      <c r="DW9" s="51"/>
      <c r="DX9" s="51"/>
      <c r="DY9" s="51"/>
      <c r="DZ9" s="51"/>
      <c r="EA9" s="51"/>
      <c r="EB9" s="51"/>
      <c r="EC9" s="223">
        <v>0</v>
      </c>
      <c r="ED9" s="224"/>
      <c r="EE9" s="224"/>
      <c r="EF9" s="224"/>
      <c r="EG9" s="224"/>
      <c r="EH9" s="224"/>
      <c r="EI9" s="224"/>
      <c r="EJ9" s="224"/>
      <c r="EK9" s="51" t="s">
        <v>44</v>
      </c>
      <c r="EL9" s="51"/>
      <c r="EM9" s="51"/>
      <c r="EN9" s="51"/>
      <c r="EO9" s="51"/>
      <c r="EP9" s="51"/>
      <c r="EQ9" s="230" t="s">
        <v>50</v>
      </c>
      <c r="ER9" s="230"/>
      <c r="ES9" s="230"/>
      <c r="ET9" s="230"/>
      <c r="EU9" s="230"/>
      <c r="EV9" s="230"/>
      <c r="EW9" s="230"/>
      <c r="EX9" s="230"/>
      <c r="EY9" s="230"/>
      <c r="EZ9" s="230"/>
      <c r="FA9" s="230"/>
      <c r="FB9" s="230"/>
      <c r="FC9" s="230"/>
      <c r="FD9" s="230"/>
      <c r="FE9" s="230"/>
      <c r="FF9" s="230"/>
      <c r="FG9" s="230"/>
      <c r="FH9" s="230"/>
      <c r="FI9" s="230"/>
      <c r="FJ9" s="230"/>
      <c r="FK9" s="230"/>
      <c r="FL9" s="230"/>
      <c r="FM9" s="230"/>
      <c r="FN9" s="230"/>
      <c r="FO9" s="230"/>
      <c r="FP9" s="230"/>
      <c r="FQ9" s="230"/>
      <c r="FR9" s="230"/>
      <c r="FS9" s="230"/>
      <c r="FT9" s="230"/>
      <c r="FU9" s="230"/>
      <c r="FV9" s="230"/>
      <c r="FW9" s="230"/>
      <c r="FX9" s="230"/>
      <c r="FY9" s="230"/>
      <c r="FZ9" s="230"/>
      <c r="GA9" s="230"/>
      <c r="GB9" s="230"/>
      <c r="GC9" s="51"/>
      <c r="GD9" s="51"/>
      <c r="GE9" s="51"/>
      <c r="GF9" s="51"/>
      <c r="GG9" s="51"/>
      <c r="GH9" s="51"/>
      <c r="GI9" s="51"/>
      <c r="GJ9" s="51"/>
      <c r="GP9" s="235">
        <v>0</v>
      </c>
      <c r="GQ9" s="224"/>
      <c r="GR9" s="224"/>
      <c r="GS9" s="224"/>
      <c r="GT9" s="224"/>
      <c r="GU9" s="224"/>
      <c r="GV9" s="224"/>
      <c r="GW9" s="224"/>
      <c r="GX9" s="51" t="s">
        <v>44</v>
      </c>
      <c r="GY9" s="51"/>
      <c r="GZ9" s="51"/>
      <c r="HA9" s="51"/>
      <c r="HB9" s="51"/>
      <c r="HC9" s="51"/>
      <c r="HD9" s="230" t="s">
        <v>50</v>
      </c>
      <c r="HE9" s="230"/>
      <c r="HF9" s="230"/>
      <c r="HG9" s="230"/>
      <c r="HH9" s="230"/>
      <c r="HI9" s="230"/>
      <c r="HJ9" s="230"/>
      <c r="HK9" s="230"/>
      <c r="HL9" s="230"/>
      <c r="HM9" s="230"/>
      <c r="HN9" s="230"/>
      <c r="HO9" s="230"/>
      <c r="HP9" s="230"/>
      <c r="HQ9" s="230"/>
      <c r="HR9" s="230"/>
      <c r="HS9" s="230"/>
      <c r="HT9" s="230"/>
      <c r="HU9" s="230"/>
      <c r="HV9" s="230"/>
      <c r="HW9" s="230"/>
      <c r="HX9" s="230"/>
      <c r="HY9" s="230"/>
      <c r="HZ9" s="230"/>
      <c r="IA9" s="230"/>
      <c r="IB9" s="230"/>
      <c r="IC9" s="230"/>
      <c r="ID9" s="230"/>
      <c r="IE9" s="230"/>
      <c r="IF9" s="230"/>
      <c r="IG9" s="230"/>
      <c r="IH9" s="230"/>
      <c r="II9" s="230"/>
      <c r="IJ9" s="230"/>
      <c r="IK9" s="230"/>
      <c r="IL9" s="230"/>
      <c r="IM9" s="230"/>
      <c r="IN9" s="230"/>
      <c r="IO9" s="230"/>
      <c r="IP9" s="230"/>
    </row>
    <row r="10" spans="2:261" s="3" customFormat="1" ht="14.1" hidden="1" customHeight="1" x14ac:dyDescent="0.25">
      <c r="B10" s="73"/>
      <c r="C10" s="73"/>
      <c r="D10" s="73"/>
      <c r="E10" s="73"/>
      <c r="F10" s="73"/>
      <c r="G10" s="73"/>
      <c r="H10" s="73"/>
      <c r="I10" s="73"/>
      <c r="J10" s="73"/>
      <c r="K10" s="51"/>
      <c r="L10" s="51"/>
      <c r="M10" s="51"/>
      <c r="N10" s="51"/>
      <c r="O10" s="51"/>
      <c r="P10" s="51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K10" s="48"/>
      <c r="BL10" s="48"/>
      <c r="BM10" s="48"/>
      <c r="BN10" s="48"/>
      <c r="BO10" s="73"/>
      <c r="BP10" s="73"/>
      <c r="BQ10" s="73"/>
      <c r="BR10" s="73"/>
      <c r="BS10" s="73"/>
      <c r="BT10" s="73"/>
      <c r="BU10" s="73"/>
      <c r="BV10" s="73"/>
      <c r="BW10" s="51"/>
      <c r="BX10" s="51"/>
      <c r="BY10" s="51"/>
      <c r="BZ10" s="51"/>
      <c r="CA10" s="51"/>
      <c r="CB10" s="51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4"/>
      <c r="CS10" s="74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V10" s="51"/>
      <c r="DW10" s="51"/>
      <c r="DX10" s="51"/>
      <c r="DY10" s="51"/>
      <c r="DZ10" s="51"/>
      <c r="EA10" s="51"/>
      <c r="EB10" s="51"/>
      <c r="EC10" s="73"/>
      <c r="ED10" s="73"/>
      <c r="EE10" s="73"/>
      <c r="EF10" s="73"/>
      <c r="EG10" s="73"/>
      <c r="EH10" s="73"/>
      <c r="EI10" s="73"/>
      <c r="EJ10" s="73"/>
      <c r="EK10" s="51"/>
      <c r="EL10" s="51"/>
      <c r="EM10" s="51"/>
      <c r="EN10" s="51"/>
      <c r="EO10" s="51"/>
      <c r="EP10" s="51"/>
      <c r="EQ10" s="74"/>
      <c r="ER10" s="74"/>
      <c r="ES10" s="74"/>
      <c r="ET10" s="74"/>
      <c r="EU10" s="74"/>
      <c r="EV10" s="74"/>
      <c r="EW10" s="74"/>
      <c r="EX10" s="74"/>
      <c r="EY10" s="74"/>
      <c r="EZ10" s="74"/>
      <c r="FA10" s="74"/>
      <c r="FB10" s="74"/>
      <c r="FC10" s="74"/>
      <c r="FD10" s="74"/>
      <c r="FE10" s="74"/>
      <c r="FF10" s="74"/>
      <c r="FG10" s="74"/>
      <c r="FH10" s="74"/>
      <c r="FI10" s="74"/>
      <c r="FJ10" s="74"/>
      <c r="FK10" s="74"/>
      <c r="FL10" s="74"/>
      <c r="FM10" s="74"/>
      <c r="FN10" s="74"/>
      <c r="FO10" s="74"/>
      <c r="FP10" s="74"/>
      <c r="FQ10" s="74"/>
      <c r="FR10" s="74"/>
      <c r="FS10" s="74"/>
      <c r="FT10" s="74"/>
      <c r="FU10" s="74"/>
      <c r="FV10" s="74"/>
      <c r="FW10" s="74"/>
      <c r="FX10" s="74"/>
      <c r="FY10" s="74"/>
      <c r="FZ10" s="74"/>
      <c r="GA10" s="74"/>
      <c r="GB10" s="74"/>
      <c r="GC10" s="51"/>
      <c r="GD10" s="51"/>
      <c r="GE10" s="51"/>
      <c r="GF10" s="51"/>
      <c r="GG10" s="51"/>
      <c r="GH10" s="51"/>
      <c r="GI10" s="51"/>
      <c r="GJ10" s="51"/>
      <c r="GP10" s="73"/>
      <c r="GQ10" s="73"/>
      <c r="GR10" s="73"/>
      <c r="GS10" s="73"/>
      <c r="GT10" s="73"/>
      <c r="GU10" s="73"/>
      <c r="GV10" s="73"/>
      <c r="GW10" s="73"/>
      <c r="GX10" s="51"/>
      <c r="GY10" s="51"/>
      <c r="GZ10" s="51"/>
      <c r="HA10" s="51"/>
      <c r="HB10" s="51"/>
      <c r="HC10" s="51"/>
      <c r="HD10" s="74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</row>
    <row r="11" spans="2:261" s="3" customFormat="1" ht="14.1" hidden="1" customHeight="1" x14ac:dyDescent="0.25">
      <c r="B11" s="236" t="s">
        <v>50</v>
      </c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7"/>
      <c r="X11" s="237"/>
      <c r="Y11" s="237"/>
      <c r="Z11" s="237"/>
      <c r="AA11" s="237"/>
      <c r="AB11" s="237"/>
      <c r="AC11" s="237"/>
      <c r="AD11" s="237"/>
      <c r="AE11" s="237"/>
      <c r="AF11" s="237"/>
      <c r="AG11" s="237"/>
      <c r="AH11" s="237"/>
      <c r="AI11" s="237"/>
      <c r="AJ11" s="237"/>
      <c r="AK11" s="233">
        <v>0</v>
      </c>
      <c r="AL11" s="234"/>
      <c r="AM11" s="234"/>
      <c r="AN11" s="234"/>
      <c r="AO11" s="234"/>
      <c r="AP11" s="234"/>
      <c r="AQ11" s="234"/>
      <c r="AR11" s="234"/>
      <c r="AS11" s="234"/>
      <c r="AT11" s="66" t="s">
        <v>44</v>
      </c>
      <c r="AU11" s="51"/>
      <c r="AV11" s="51"/>
      <c r="AW11" s="51"/>
      <c r="AX11" s="58"/>
      <c r="AY11" s="48"/>
      <c r="AZ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51"/>
      <c r="BW11" s="51"/>
      <c r="BX11" s="5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51"/>
      <c r="DC11" s="51"/>
      <c r="DD11" s="5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67" t="s">
        <v>72</v>
      </c>
      <c r="EB11" s="48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150">
        <v>0</v>
      </c>
      <c r="GQ11" s="150"/>
      <c r="GR11" s="150"/>
      <c r="GS11" s="150"/>
      <c r="GT11" s="150"/>
      <c r="GU11" s="150"/>
      <c r="GV11" s="150"/>
      <c r="GW11" s="150"/>
      <c r="GX11" s="51" t="s">
        <v>44</v>
      </c>
      <c r="GY11" s="59"/>
      <c r="GZ11" s="59"/>
      <c r="HA11" s="59"/>
      <c r="HB11" s="59"/>
      <c r="HC11" s="59"/>
      <c r="HD11" s="149" t="s">
        <v>50</v>
      </c>
      <c r="HE11" s="149"/>
      <c r="HF11" s="149"/>
      <c r="HG11" s="149"/>
      <c r="HH11" s="149"/>
      <c r="HI11" s="149"/>
      <c r="HJ11" s="149"/>
      <c r="HK11" s="149"/>
      <c r="HL11" s="149"/>
      <c r="HM11" s="149"/>
      <c r="HN11" s="149"/>
      <c r="HO11" s="149"/>
      <c r="HP11" s="149"/>
      <c r="HQ11" s="149"/>
      <c r="HR11" s="149"/>
      <c r="HS11" s="149"/>
      <c r="HT11" s="149"/>
      <c r="HU11" s="149"/>
      <c r="HV11" s="149"/>
      <c r="HW11" s="149"/>
      <c r="HX11" s="149"/>
      <c r="HY11" s="149"/>
      <c r="HZ11" s="149"/>
      <c r="IA11" s="149"/>
      <c r="IB11" s="149"/>
      <c r="IC11" s="149"/>
      <c r="ID11" s="149"/>
      <c r="IE11" s="149"/>
      <c r="IF11" s="149"/>
      <c r="IG11" s="149"/>
      <c r="IH11" s="149"/>
      <c r="II11" s="149"/>
      <c r="IJ11" s="149"/>
      <c r="IK11" s="149"/>
      <c r="IL11" s="149"/>
      <c r="IM11" s="149"/>
      <c r="IN11" s="149"/>
      <c r="IO11" s="149"/>
      <c r="IP11" s="149"/>
    </row>
    <row r="12" spans="2:261" s="3" customFormat="1" ht="6.95" customHeight="1" thickBot="1" x14ac:dyDescent="0.3">
      <c r="B12" s="49"/>
      <c r="C12" s="49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49"/>
      <c r="AK12" s="49"/>
      <c r="AL12" s="49"/>
      <c r="AM12" s="49"/>
      <c r="AN12" s="49"/>
      <c r="AO12" s="49"/>
      <c r="AP12" s="49"/>
      <c r="AQ12" s="49"/>
      <c r="AR12" s="49"/>
      <c r="AS12" s="23"/>
      <c r="AT12" s="23"/>
      <c r="AU12" s="23"/>
      <c r="AV12" s="23"/>
      <c r="AW12" s="23"/>
      <c r="AX12" s="21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3"/>
      <c r="BW12" s="23"/>
      <c r="BX12" s="21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3"/>
      <c r="DC12" s="23"/>
      <c r="DD12" s="21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3"/>
      <c r="EI12" s="23"/>
      <c r="EJ12" s="21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3"/>
      <c r="FO12" s="23"/>
      <c r="FP12" s="23"/>
      <c r="FQ12" s="23"/>
      <c r="FR12" s="23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</row>
    <row r="13" spans="2:261" ht="6.95" customHeight="1" x14ac:dyDescent="0.25">
      <c r="B13" s="4"/>
      <c r="C13" s="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4"/>
      <c r="AK13" s="4"/>
      <c r="AL13" s="4"/>
      <c r="AM13" s="4"/>
      <c r="AN13" s="4"/>
      <c r="AO13" s="4"/>
      <c r="AP13" s="4"/>
      <c r="AQ13" s="4"/>
      <c r="AR13" s="4"/>
      <c r="AS13" s="5"/>
      <c r="AT13" s="5"/>
      <c r="AU13" s="5"/>
      <c r="AV13" s="5"/>
      <c r="AW13" s="5"/>
      <c r="AX13" s="1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5"/>
      <c r="BW13" s="5"/>
      <c r="BX13" s="1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5"/>
      <c r="DC13" s="5"/>
      <c r="DD13" s="1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5"/>
      <c r="EI13" s="5"/>
      <c r="EJ13" s="1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5"/>
      <c r="FO13" s="5"/>
      <c r="FP13" s="5"/>
      <c r="FQ13" s="5"/>
      <c r="FR13" s="5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  <c r="IX13" s="6"/>
      <c r="IY13" s="6"/>
      <c r="IZ13" s="6"/>
    </row>
    <row r="14" spans="2:261" ht="14.1" customHeight="1" x14ac:dyDescent="0.25">
      <c r="B14" s="40" t="s">
        <v>40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200">
        <v>22637</v>
      </c>
      <c r="AL14" s="201"/>
      <c r="AM14" s="201"/>
      <c r="AN14" s="201"/>
      <c r="AO14" s="201"/>
      <c r="AP14" s="201"/>
      <c r="AQ14" s="201"/>
      <c r="AR14" s="201"/>
      <c r="AS14" s="201"/>
      <c r="AT14" s="201"/>
      <c r="AU14" s="201"/>
      <c r="AV14" s="201"/>
      <c r="AW14" s="201"/>
      <c r="AX14" s="201"/>
      <c r="AY14" s="201"/>
      <c r="AZ14" s="201"/>
      <c r="BA14" s="241"/>
      <c r="BB14" s="25"/>
      <c r="HD14" s="15" t="s">
        <v>47</v>
      </c>
      <c r="HE14" s="15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33"/>
      <c r="IQ14" s="33"/>
      <c r="IR14" s="33"/>
      <c r="IS14" s="6"/>
      <c r="IT14" s="6"/>
      <c r="IU14" s="6"/>
      <c r="IV14" s="6"/>
      <c r="IW14" s="6"/>
      <c r="IX14" s="6"/>
      <c r="IY14" s="6"/>
      <c r="IZ14" s="6"/>
    </row>
    <row r="15" spans="2:261" ht="13.9" customHeight="1" x14ac:dyDescent="0.25">
      <c r="B15" s="39" t="s">
        <v>41</v>
      </c>
      <c r="C15" s="27"/>
      <c r="D15" s="27"/>
      <c r="E15" s="27"/>
      <c r="F15" s="27"/>
      <c r="G15" s="41"/>
      <c r="H15" s="42"/>
      <c r="I15" s="42"/>
      <c r="J15" s="42"/>
      <c r="K15" s="42"/>
      <c r="L15" s="42"/>
      <c r="M15" s="42"/>
      <c r="N15" s="42"/>
      <c r="O15" s="42"/>
      <c r="P15" s="43"/>
      <c r="Q15" s="44"/>
      <c r="R15" s="44"/>
      <c r="S15" s="45"/>
      <c r="T15" s="45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182" t="s">
        <v>0</v>
      </c>
      <c r="AL15" s="183"/>
      <c r="AM15" s="183"/>
      <c r="AN15" s="183"/>
      <c r="AO15" s="183"/>
      <c r="AP15" s="183"/>
      <c r="AQ15" s="183"/>
      <c r="AR15" s="183"/>
      <c r="AS15" s="184"/>
      <c r="AT15" s="184"/>
      <c r="AU15" s="184"/>
      <c r="AV15" s="184"/>
      <c r="AW15" s="184"/>
      <c r="AX15" s="184"/>
      <c r="AY15" s="184"/>
      <c r="AZ15" s="184"/>
      <c r="BA15" s="185"/>
      <c r="BB15" s="1">
        <v>11</v>
      </c>
      <c r="BC15" s="1">
        <v>12</v>
      </c>
      <c r="BD15" s="1">
        <v>13</v>
      </c>
      <c r="BE15" s="1">
        <v>14</v>
      </c>
      <c r="BF15" s="1">
        <v>15</v>
      </c>
      <c r="BG15" s="1">
        <v>16</v>
      </c>
      <c r="BH15" s="1">
        <v>17</v>
      </c>
      <c r="BI15" s="1">
        <v>18</v>
      </c>
      <c r="BJ15" s="1">
        <v>19</v>
      </c>
      <c r="BK15" s="1">
        <v>20</v>
      </c>
      <c r="BL15" s="1">
        <v>21</v>
      </c>
      <c r="BM15" s="1">
        <v>22</v>
      </c>
      <c r="BN15" s="1">
        <v>23</v>
      </c>
      <c r="BO15" s="1">
        <v>24</v>
      </c>
      <c r="BP15" s="1">
        <v>25</v>
      </c>
      <c r="BQ15" s="1">
        <v>26</v>
      </c>
      <c r="BR15" s="1">
        <v>27</v>
      </c>
      <c r="BS15" s="1">
        <v>28</v>
      </c>
      <c r="BT15" s="1">
        <v>29</v>
      </c>
      <c r="BU15" s="1">
        <v>30</v>
      </c>
      <c r="BV15" s="1">
        <v>31</v>
      </c>
      <c r="BW15" s="1">
        <v>32</v>
      </c>
      <c r="BX15" s="1">
        <v>33</v>
      </c>
      <c r="BY15" s="1">
        <v>34</v>
      </c>
      <c r="BZ15" s="1">
        <v>35</v>
      </c>
      <c r="CA15" s="1">
        <v>36</v>
      </c>
      <c r="CB15" s="1">
        <v>37</v>
      </c>
      <c r="CC15" s="1">
        <v>38</v>
      </c>
      <c r="CD15" s="1">
        <v>39</v>
      </c>
      <c r="CE15" s="1">
        <v>40</v>
      </c>
      <c r="CF15" s="1">
        <v>41</v>
      </c>
      <c r="CG15" s="1">
        <v>42</v>
      </c>
      <c r="CH15" s="1">
        <v>43</v>
      </c>
      <c r="CI15" s="1">
        <v>44</v>
      </c>
      <c r="CJ15" s="1">
        <v>45</v>
      </c>
      <c r="CK15" s="1">
        <v>46</v>
      </c>
      <c r="CL15" s="1">
        <v>47</v>
      </c>
      <c r="CM15" s="1">
        <v>48</v>
      </c>
      <c r="CN15" s="1">
        <v>49</v>
      </c>
      <c r="CO15" s="1">
        <v>50</v>
      </c>
      <c r="CP15" s="1">
        <v>51</v>
      </c>
      <c r="CQ15" s="1">
        <v>52</v>
      </c>
      <c r="CR15" s="1">
        <v>53</v>
      </c>
      <c r="CS15" s="1">
        <v>54</v>
      </c>
      <c r="CT15" s="1">
        <v>55</v>
      </c>
      <c r="CU15" s="1">
        <v>56</v>
      </c>
      <c r="CV15" s="1">
        <v>57</v>
      </c>
      <c r="CW15" s="1">
        <v>58</v>
      </c>
      <c r="CX15" s="1">
        <v>59</v>
      </c>
      <c r="CY15" s="1">
        <v>60</v>
      </c>
      <c r="CZ15" s="1">
        <v>61</v>
      </c>
      <c r="DA15" s="1">
        <v>62</v>
      </c>
      <c r="DB15" s="1">
        <v>63</v>
      </c>
      <c r="DC15" s="1">
        <v>64</v>
      </c>
      <c r="DD15" s="1">
        <v>65</v>
      </c>
      <c r="DE15" s="1">
        <v>66</v>
      </c>
      <c r="DF15" s="1">
        <v>67</v>
      </c>
      <c r="DG15" s="1">
        <v>68</v>
      </c>
      <c r="DH15" s="1">
        <v>69</v>
      </c>
      <c r="DI15" s="1">
        <v>70</v>
      </c>
      <c r="DJ15" s="1">
        <v>71</v>
      </c>
      <c r="DK15" s="1">
        <v>72</v>
      </c>
      <c r="DL15" s="1">
        <v>73</v>
      </c>
      <c r="DM15" s="1">
        <v>74</v>
      </c>
      <c r="DN15" s="1">
        <v>75</v>
      </c>
      <c r="DO15" s="1">
        <v>76</v>
      </c>
      <c r="DP15" s="1">
        <v>77</v>
      </c>
      <c r="DQ15" s="1">
        <v>78</v>
      </c>
      <c r="DR15" s="1">
        <v>79</v>
      </c>
      <c r="DS15" s="1">
        <v>80</v>
      </c>
      <c r="DT15" s="1">
        <v>81</v>
      </c>
      <c r="DU15" s="1">
        <v>82</v>
      </c>
      <c r="DV15" s="1">
        <v>83</v>
      </c>
      <c r="DW15" s="1">
        <v>84</v>
      </c>
      <c r="DX15" s="1">
        <v>85</v>
      </c>
      <c r="DY15" s="1">
        <v>86</v>
      </c>
      <c r="DZ15" s="1">
        <v>87</v>
      </c>
      <c r="EA15" s="1">
        <v>88</v>
      </c>
      <c r="EB15" s="1">
        <v>89</v>
      </c>
      <c r="EC15" s="1">
        <v>90</v>
      </c>
      <c r="ED15" s="1">
        <v>91</v>
      </c>
      <c r="EE15" s="1">
        <v>92</v>
      </c>
      <c r="EF15" s="1">
        <v>93</v>
      </c>
      <c r="EG15" s="1">
        <v>94</v>
      </c>
      <c r="EH15" s="1">
        <v>95</v>
      </c>
      <c r="EI15" s="1">
        <v>96</v>
      </c>
      <c r="EJ15" s="1">
        <v>97</v>
      </c>
      <c r="EK15" s="1">
        <v>98</v>
      </c>
      <c r="EL15" s="1">
        <v>99</v>
      </c>
      <c r="EM15" s="1">
        <v>100</v>
      </c>
      <c r="EN15" s="1">
        <v>101</v>
      </c>
      <c r="EO15" s="1">
        <v>102</v>
      </c>
      <c r="EP15" s="1">
        <v>103</v>
      </c>
      <c r="EQ15" s="1">
        <v>104</v>
      </c>
      <c r="ER15" s="1">
        <v>105</v>
      </c>
      <c r="ES15" s="1">
        <v>106</v>
      </c>
      <c r="ET15" s="1">
        <v>107</v>
      </c>
      <c r="EU15" s="1">
        <v>108</v>
      </c>
      <c r="EV15" s="1">
        <v>109</v>
      </c>
      <c r="EW15" s="1">
        <v>110</v>
      </c>
      <c r="EX15" s="1">
        <v>111</v>
      </c>
      <c r="EY15" s="1">
        <v>112</v>
      </c>
      <c r="EZ15" s="1">
        <v>113</v>
      </c>
      <c r="FA15" s="1">
        <v>114</v>
      </c>
      <c r="FB15" s="1">
        <v>115</v>
      </c>
      <c r="FC15" s="1">
        <v>116</v>
      </c>
      <c r="FD15" s="1">
        <v>117</v>
      </c>
      <c r="FE15" s="1">
        <v>118</v>
      </c>
      <c r="FF15" s="1">
        <v>119</v>
      </c>
      <c r="FG15" s="1">
        <v>120</v>
      </c>
      <c r="FH15" s="1">
        <v>121</v>
      </c>
      <c r="FI15" s="1">
        <v>122</v>
      </c>
      <c r="FJ15" s="1">
        <v>123</v>
      </c>
      <c r="FK15" s="1">
        <v>124</v>
      </c>
      <c r="FL15" s="1">
        <v>125</v>
      </c>
      <c r="FM15" s="1">
        <v>126</v>
      </c>
      <c r="FN15" s="1">
        <v>127</v>
      </c>
      <c r="FO15" s="1">
        <v>128</v>
      </c>
      <c r="FP15" s="1">
        <v>129</v>
      </c>
      <c r="FQ15" s="1">
        <v>130</v>
      </c>
      <c r="FR15" s="1">
        <v>131</v>
      </c>
      <c r="FS15" s="1">
        <v>132</v>
      </c>
      <c r="FT15" s="1">
        <v>133</v>
      </c>
      <c r="FU15" s="1">
        <v>134</v>
      </c>
      <c r="FV15" s="1">
        <v>135</v>
      </c>
      <c r="FW15" s="1">
        <v>136</v>
      </c>
      <c r="FX15" s="1">
        <v>137</v>
      </c>
      <c r="FY15" s="1">
        <v>138</v>
      </c>
      <c r="FZ15" s="1">
        <v>139</v>
      </c>
      <c r="GA15" s="1">
        <v>140</v>
      </c>
      <c r="GB15" s="1">
        <v>141</v>
      </c>
      <c r="GC15" s="1">
        <v>142</v>
      </c>
      <c r="GD15" s="1">
        <v>143</v>
      </c>
      <c r="GE15" s="1">
        <v>144</v>
      </c>
      <c r="GF15" s="1">
        <v>145</v>
      </c>
      <c r="GG15" s="1">
        <v>146</v>
      </c>
      <c r="GH15" s="1">
        <v>147</v>
      </c>
      <c r="GI15" s="1">
        <v>148</v>
      </c>
      <c r="GJ15" s="1">
        <v>149</v>
      </c>
      <c r="GK15" s="1">
        <v>150</v>
      </c>
      <c r="GL15" s="1">
        <v>151</v>
      </c>
      <c r="GM15" s="1">
        <v>152</v>
      </c>
      <c r="GN15" s="1">
        <v>153</v>
      </c>
      <c r="GO15" s="1">
        <v>154</v>
      </c>
      <c r="GP15" s="1">
        <v>155</v>
      </c>
      <c r="GQ15" s="1">
        <v>156</v>
      </c>
      <c r="GR15" s="1">
        <v>157</v>
      </c>
      <c r="GS15" s="1">
        <v>158</v>
      </c>
      <c r="GT15" s="1">
        <v>159</v>
      </c>
      <c r="GU15" s="1">
        <v>160</v>
      </c>
      <c r="GV15" s="1">
        <v>161</v>
      </c>
      <c r="GW15" s="1">
        <v>162</v>
      </c>
      <c r="GX15" s="1">
        <v>163</v>
      </c>
      <c r="GY15" s="1">
        <v>164</v>
      </c>
      <c r="GZ15" s="1">
        <v>165</v>
      </c>
      <c r="HA15" s="1">
        <v>166</v>
      </c>
      <c r="HB15" s="1">
        <v>167</v>
      </c>
      <c r="HC15" s="1">
        <v>168</v>
      </c>
      <c r="HD15" s="170" t="s">
        <v>37</v>
      </c>
      <c r="HE15" s="171"/>
      <c r="HF15" s="171"/>
      <c r="HG15" s="171"/>
      <c r="HH15" s="171"/>
      <c r="HI15" s="171"/>
      <c r="HJ15" s="171"/>
      <c r="HK15" s="171"/>
      <c r="HL15" s="171"/>
      <c r="HM15" s="171"/>
      <c r="HN15" s="171"/>
      <c r="HO15" s="171"/>
      <c r="HP15" s="171"/>
      <c r="HQ15" s="171"/>
      <c r="HR15" s="171"/>
      <c r="HS15" s="171"/>
      <c r="HT15" s="171"/>
      <c r="HU15" s="171"/>
      <c r="HV15" s="171"/>
      <c r="HW15" s="171"/>
      <c r="HX15" s="69"/>
      <c r="HY15" s="172" t="str">
        <f>' vor ReBeg'!B6</f>
        <v>66/6</v>
      </c>
      <c r="HZ15" s="157"/>
      <c r="IA15" s="157"/>
      <c r="IB15" s="157"/>
      <c r="IC15" s="157"/>
      <c r="ID15" s="157"/>
      <c r="IE15" s="157"/>
      <c r="IF15" s="157"/>
      <c r="IG15" s="157"/>
      <c r="IH15" s="158"/>
      <c r="II15" s="156">
        <f>' vor ReBeg'!B11</f>
        <v>66</v>
      </c>
      <c r="IJ15" s="157"/>
      <c r="IK15" s="157"/>
      <c r="IL15" s="157"/>
      <c r="IM15" s="157"/>
      <c r="IN15" s="157"/>
      <c r="IO15" s="157"/>
      <c r="IP15" s="158"/>
      <c r="IW15" s="6"/>
      <c r="IX15" s="6"/>
      <c r="IY15" s="6"/>
      <c r="IZ15" s="6"/>
      <c r="JA15" s="46"/>
    </row>
    <row r="16" spans="2:261" s="7" customFormat="1" ht="13.9" customHeight="1" x14ac:dyDescent="0.25">
      <c r="B16" s="38" t="s">
        <v>42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4"/>
      <c r="AJ16" s="34"/>
      <c r="AK16" s="179">
        <v>43830</v>
      </c>
      <c r="AL16" s="180"/>
      <c r="AM16" s="180"/>
      <c r="AN16" s="180"/>
      <c r="AO16" s="180"/>
      <c r="AP16" s="180"/>
      <c r="AQ16" s="180"/>
      <c r="AR16" s="180"/>
      <c r="AS16" s="180"/>
      <c r="AT16" s="180"/>
      <c r="AU16" s="180"/>
      <c r="AV16" s="180"/>
      <c r="AW16" s="180"/>
      <c r="AX16" s="180"/>
      <c r="AY16" s="180"/>
      <c r="AZ16" s="180"/>
      <c r="BA16" s="181"/>
      <c r="BB16" s="61">
        <v>11</v>
      </c>
      <c r="BC16" s="7">
        <v>12</v>
      </c>
      <c r="BD16" s="7">
        <v>13</v>
      </c>
      <c r="BE16" s="7">
        <v>14</v>
      </c>
      <c r="BF16" s="7">
        <v>15</v>
      </c>
      <c r="BG16" s="7">
        <v>16</v>
      </c>
      <c r="BH16" s="7">
        <v>17</v>
      </c>
      <c r="BI16" s="7">
        <v>18</v>
      </c>
      <c r="BJ16" s="7">
        <v>19</v>
      </c>
      <c r="BK16" s="7">
        <v>20</v>
      </c>
      <c r="BL16" s="7">
        <v>21</v>
      </c>
      <c r="BM16" s="7">
        <v>22</v>
      </c>
      <c r="BN16" s="7">
        <v>23</v>
      </c>
      <c r="BO16" s="7">
        <v>24</v>
      </c>
      <c r="BP16" s="7">
        <v>25</v>
      </c>
      <c r="BQ16" s="7">
        <v>26</v>
      </c>
      <c r="BR16" s="7">
        <v>27</v>
      </c>
      <c r="BS16" s="7">
        <v>28</v>
      </c>
      <c r="BT16" s="7">
        <v>29</v>
      </c>
      <c r="BU16" s="7">
        <v>30</v>
      </c>
      <c r="BV16" s="7">
        <v>31</v>
      </c>
      <c r="BW16" s="7">
        <v>32</v>
      </c>
      <c r="BX16" s="7">
        <v>33</v>
      </c>
      <c r="BY16" s="7">
        <v>34</v>
      </c>
      <c r="BZ16" s="7">
        <v>35</v>
      </c>
      <c r="CA16" s="7">
        <v>36</v>
      </c>
      <c r="CB16" s="7">
        <v>37</v>
      </c>
      <c r="CC16" s="7">
        <v>38</v>
      </c>
      <c r="CD16" s="7">
        <v>39</v>
      </c>
      <c r="CE16" s="7">
        <v>40</v>
      </c>
      <c r="CF16" s="7">
        <v>41</v>
      </c>
      <c r="CG16" s="7">
        <v>42</v>
      </c>
      <c r="CH16" s="7">
        <v>43</v>
      </c>
      <c r="CI16" s="7">
        <v>44</v>
      </c>
      <c r="CJ16" s="7">
        <v>45</v>
      </c>
      <c r="CK16" s="7">
        <v>46</v>
      </c>
      <c r="CL16" s="7">
        <v>47</v>
      </c>
      <c r="CM16" s="7">
        <v>48</v>
      </c>
      <c r="CN16" s="7">
        <v>49</v>
      </c>
      <c r="CO16" s="7">
        <v>50</v>
      </c>
      <c r="CP16" s="7">
        <v>51</v>
      </c>
      <c r="CQ16" s="7">
        <v>52</v>
      </c>
      <c r="CR16" s="7">
        <v>53</v>
      </c>
      <c r="CS16" s="7">
        <v>54</v>
      </c>
      <c r="CT16" s="7">
        <v>55</v>
      </c>
      <c r="CU16" s="7">
        <v>56</v>
      </c>
      <c r="CV16" s="7">
        <v>57</v>
      </c>
      <c r="CW16" s="7">
        <v>58</v>
      </c>
      <c r="CX16" s="7">
        <v>59</v>
      </c>
      <c r="CY16" s="7">
        <v>60</v>
      </c>
      <c r="CZ16" s="7">
        <v>61</v>
      </c>
      <c r="DA16" s="7">
        <v>62</v>
      </c>
      <c r="DB16" s="7">
        <v>63</v>
      </c>
      <c r="DC16" s="7">
        <v>64</v>
      </c>
      <c r="DD16" s="7">
        <v>65</v>
      </c>
      <c r="DE16" s="7">
        <v>66</v>
      </c>
      <c r="DF16" s="7">
        <v>67</v>
      </c>
      <c r="DG16" s="7">
        <v>68</v>
      </c>
      <c r="DH16" s="7">
        <v>69</v>
      </c>
      <c r="DI16" s="7">
        <v>70</v>
      </c>
      <c r="DJ16" s="7">
        <v>71</v>
      </c>
      <c r="DK16" s="7">
        <v>72</v>
      </c>
      <c r="DL16" s="7">
        <v>73</v>
      </c>
      <c r="DM16" s="7">
        <v>74</v>
      </c>
      <c r="DN16" s="7">
        <v>75</v>
      </c>
      <c r="DO16" s="7">
        <v>76</v>
      </c>
      <c r="DP16" s="7">
        <v>77</v>
      </c>
      <c r="DQ16" s="7">
        <v>78</v>
      </c>
      <c r="DR16" s="7">
        <v>79</v>
      </c>
      <c r="DS16" s="7">
        <v>80</v>
      </c>
      <c r="DT16" s="7">
        <v>81</v>
      </c>
      <c r="DU16" s="7">
        <v>82</v>
      </c>
      <c r="DV16" s="7">
        <v>83</v>
      </c>
      <c r="DW16" s="7">
        <v>84</v>
      </c>
      <c r="DX16" s="7">
        <v>85</v>
      </c>
      <c r="DY16" s="7">
        <v>86</v>
      </c>
      <c r="DZ16" s="7">
        <v>87</v>
      </c>
      <c r="EA16" s="7">
        <v>88</v>
      </c>
      <c r="EB16" s="7">
        <v>89</v>
      </c>
      <c r="EC16" s="7">
        <v>90</v>
      </c>
      <c r="ED16" s="7">
        <v>91</v>
      </c>
      <c r="EE16" s="7">
        <v>92</v>
      </c>
      <c r="EF16" s="7">
        <v>93</v>
      </c>
      <c r="EG16" s="7">
        <v>94</v>
      </c>
      <c r="EH16" s="7">
        <v>95</v>
      </c>
      <c r="EI16" s="7">
        <v>96</v>
      </c>
      <c r="EJ16" s="7">
        <v>97</v>
      </c>
      <c r="EK16" s="7">
        <v>98</v>
      </c>
      <c r="EL16" s="7">
        <v>99</v>
      </c>
      <c r="EM16" s="7">
        <v>100</v>
      </c>
      <c r="EN16" s="7">
        <v>101</v>
      </c>
      <c r="EO16" s="7">
        <v>102</v>
      </c>
      <c r="EP16" s="7">
        <v>103</v>
      </c>
      <c r="EQ16" s="7">
        <v>104</v>
      </c>
      <c r="ER16" s="7">
        <v>105</v>
      </c>
      <c r="ES16" s="7">
        <v>106</v>
      </c>
      <c r="ET16" s="7">
        <v>107</v>
      </c>
      <c r="EU16" s="7">
        <v>108</v>
      </c>
      <c r="EV16" s="7">
        <v>109</v>
      </c>
      <c r="EW16" s="7">
        <v>110</v>
      </c>
      <c r="EX16" s="7">
        <v>111</v>
      </c>
      <c r="EY16" s="7">
        <v>112</v>
      </c>
      <c r="EZ16" s="7">
        <v>113</v>
      </c>
      <c r="FA16" s="7">
        <v>114</v>
      </c>
      <c r="FB16" s="7">
        <v>115</v>
      </c>
      <c r="FC16" s="7">
        <v>116</v>
      </c>
      <c r="FD16" s="7">
        <v>117</v>
      </c>
      <c r="FE16" s="7">
        <v>118</v>
      </c>
      <c r="FF16" s="7">
        <v>119</v>
      </c>
      <c r="FG16" s="7">
        <v>120</v>
      </c>
      <c r="FH16" s="7">
        <v>121</v>
      </c>
      <c r="FI16" s="7">
        <v>122</v>
      </c>
      <c r="FJ16" s="7">
        <v>123</v>
      </c>
      <c r="FK16" s="7">
        <v>124</v>
      </c>
      <c r="FL16" s="7">
        <v>125</v>
      </c>
      <c r="FM16" s="7">
        <v>126</v>
      </c>
      <c r="FN16" s="7">
        <v>127</v>
      </c>
      <c r="FO16" s="7">
        <v>128</v>
      </c>
      <c r="FP16" s="7">
        <v>129</v>
      </c>
      <c r="FQ16" s="7">
        <v>130</v>
      </c>
      <c r="FR16" s="7">
        <v>131</v>
      </c>
      <c r="FS16" s="7">
        <v>132</v>
      </c>
      <c r="FT16" s="7">
        <v>133</v>
      </c>
      <c r="FU16" s="7">
        <v>134</v>
      </c>
      <c r="FV16" s="7">
        <v>135</v>
      </c>
      <c r="FW16" s="7">
        <v>136</v>
      </c>
      <c r="FX16" s="7">
        <v>137</v>
      </c>
      <c r="FY16" s="7">
        <v>138</v>
      </c>
      <c r="FZ16" s="7">
        <v>139</v>
      </c>
      <c r="GA16" s="7">
        <v>140</v>
      </c>
      <c r="GB16" s="7">
        <v>141</v>
      </c>
      <c r="GC16" s="7">
        <v>142</v>
      </c>
      <c r="GD16" s="7">
        <v>143</v>
      </c>
      <c r="GE16" s="7">
        <v>144</v>
      </c>
      <c r="GF16" s="7">
        <v>145</v>
      </c>
      <c r="GG16" s="7">
        <v>146</v>
      </c>
      <c r="GH16" s="7">
        <v>147</v>
      </c>
      <c r="GI16" s="7">
        <v>148</v>
      </c>
      <c r="GJ16" s="7">
        <v>149</v>
      </c>
      <c r="GK16" s="7">
        <v>150</v>
      </c>
      <c r="GL16" s="7">
        <v>151</v>
      </c>
      <c r="GM16" s="7">
        <v>152</v>
      </c>
      <c r="GN16" s="7">
        <v>153</v>
      </c>
      <c r="GO16" s="7">
        <v>154</v>
      </c>
      <c r="GP16" s="7">
        <v>155</v>
      </c>
      <c r="GQ16" s="7">
        <v>156</v>
      </c>
      <c r="GR16" s="7">
        <v>157</v>
      </c>
      <c r="GS16" s="7">
        <v>158</v>
      </c>
      <c r="GT16" s="7">
        <v>159</v>
      </c>
      <c r="GU16" s="7">
        <v>160</v>
      </c>
      <c r="GV16" s="7">
        <v>161</v>
      </c>
      <c r="GW16" s="7">
        <v>162</v>
      </c>
      <c r="GX16" s="7">
        <v>163</v>
      </c>
      <c r="GY16" s="7">
        <v>164</v>
      </c>
      <c r="GZ16" s="7">
        <v>165</v>
      </c>
      <c r="HA16" s="7">
        <v>166</v>
      </c>
      <c r="HB16" s="7">
        <v>167</v>
      </c>
      <c r="HC16" s="7">
        <v>168</v>
      </c>
      <c r="HD16" s="198" t="s">
        <v>52</v>
      </c>
      <c r="HE16" s="199"/>
      <c r="HF16" s="199"/>
      <c r="HG16" s="199"/>
      <c r="HH16" s="199"/>
      <c r="HI16" s="199"/>
      <c r="HJ16" s="199"/>
      <c r="HK16" s="199"/>
      <c r="HL16" s="199"/>
      <c r="HM16" s="199"/>
      <c r="HN16" s="199"/>
      <c r="HO16" s="199"/>
      <c r="HP16" s="199"/>
      <c r="HQ16" s="199"/>
      <c r="HR16" s="199"/>
      <c r="HS16" s="199"/>
      <c r="HT16" s="199"/>
      <c r="HU16" s="199"/>
      <c r="HV16" s="199"/>
      <c r="HW16" s="199"/>
      <c r="HY16" s="186" t="str">
        <f>' vor ReBeg'!B7</f>
        <v>66/6</v>
      </c>
      <c r="HZ16" s="157"/>
      <c r="IA16" s="157"/>
      <c r="IB16" s="157"/>
      <c r="IC16" s="157"/>
      <c r="ID16" s="157"/>
      <c r="IE16" s="157"/>
      <c r="IF16" s="157"/>
      <c r="IG16" s="157"/>
      <c r="IH16" s="158"/>
      <c r="II16" s="156">
        <f>' vor ReBeg'!B12</f>
        <v>66</v>
      </c>
      <c r="IJ16" s="157"/>
      <c r="IK16" s="157"/>
      <c r="IL16" s="157"/>
      <c r="IM16" s="157"/>
      <c r="IN16" s="157"/>
      <c r="IO16" s="157"/>
      <c r="IP16" s="158"/>
      <c r="IW16" s="6"/>
      <c r="IX16" s="6"/>
      <c r="IY16" s="6"/>
      <c r="IZ16" s="6"/>
      <c r="JA16" s="26"/>
    </row>
    <row r="17" spans="2:281" s="14" customFormat="1" ht="9.9499999999999993" customHeight="1" x14ac:dyDescent="0.25">
      <c r="B17" s="205" t="s">
        <v>38</v>
      </c>
      <c r="C17" s="169"/>
      <c r="D17" s="169"/>
      <c r="E17" s="169"/>
      <c r="F17" s="169"/>
      <c r="G17" s="169"/>
      <c r="H17" s="169"/>
      <c r="I17" s="169"/>
      <c r="J17" s="207" t="s">
        <v>18</v>
      </c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36"/>
      <c r="AU17" s="191">
        <v>50</v>
      </c>
      <c r="AV17" s="192"/>
      <c r="AW17" s="192"/>
      <c r="AX17" s="193"/>
      <c r="AY17" s="194"/>
      <c r="AZ17" s="194"/>
      <c r="BA17" s="195"/>
      <c r="BB17" s="68">
        <v>11</v>
      </c>
      <c r="BC17" s="31">
        <v>12</v>
      </c>
      <c r="BD17" s="32">
        <v>13</v>
      </c>
      <c r="BE17" s="11">
        <v>14</v>
      </c>
      <c r="BF17" s="32">
        <v>15</v>
      </c>
      <c r="BG17" s="32">
        <v>16</v>
      </c>
      <c r="BH17" s="10">
        <v>17</v>
      </c>
      <c r="BI17" s="31">
        <v>18</v>
      </c>
      <c r="BJ17" s="32">
        <v>19</v>
      </c>
      <c r="BK17" s="11">
        <v>20</v>
      </c>
      <c r="BL17" s="32">
        <v>21</v>
      </c>
      <c r="BM17" s="32">
        <v>22</v>
      </c>
      <c r="BN17" s="10">
        <v>23</v>
      </c>
      <c r="BO17" s="31">
        <v>24</v>
      </c>
      <c r="BP17" s="32">
        <v>25</v>
      </c>
      <c r="BQ17" s="11">
        <v>26</v>
      </c>
      <c r="BR17" s="32">
        <v>27</v>
      </c>
      <c r="BS17" s="32">
        <v>28</v>
      </c>
      <c r="BT17" s="10">
        <v>29</v>
      </c>
      <c r="BU17" s="31">
        <v>30</v>
      </c>
      <c r="BV17" s="32">
        <v>31</v>
      </c>
      <c r="BW17" s="11">
        <v>32</v>
      </c>
      <c r="BX17" s="32">
        <v>33</v>
      </c>
      <c r="BY17" s="32">
        <v>34</v>
      </c>
      <c r="BZ17" s="10">
        <v>35</v>
      </c>
      <c r="CA17" s="31">
        <v>36</v>
      </c>
      <c r="CB17" s="32">
        <v>37</v>
      </c>
      <c r="CC17" s="11">
        <v>38</v>
      </c>
      <c r="CD17" s="32">
        <v>39</v>
      </c>
      <c r="CE17" s="32">
        <v>40</v>
      </c>
      <c r="CF17" s="10">
        <v>41</v>
      </c>
      <c r="CG17" s="31">
        <v>42</v>
      </c>
      <c r="CH17" s="32">
        <v>43</v>
      </c>
      <c r="CI17" s="11">
        <v>44</v>
      </c>
      <c r="CJ17" s="32">
        <v>45</v>
      </c>
      <c r="CK17" s="32">
        <v>46</v>
      </c>
      <c r="CL17" s="10">
        <v>47</v>
      </c>
      <c r="CM17" s="31">
        <v>48</v>
      </c>
      <c r="CN17" s="32">
        <v>49</v>
      </c>
      <c r="CO17" s="11">
        <v>50</v>
      </c>
      <c r="CP17" s="32">
        <v>51</v>
      </c>
      <c r="CQ17" s="32">
        <v>52</v>
      </c>
      <c r="CR17" s="10">
        <v>53</v>
      </c>
      <c r="CS17" s="31">
        <v>54</v>
      </c>
      <c r="CT17" s="32">
        <v>55</v>
      </c>
      <c r="CU17" s="11">
        <v>56</v>
      </c>
      <c r="CV17" s="32">
        <v>57</v>
      </c>
      <c r="CW17" s="32">
        <v>58</v>
      </c>
      <c r="CX17" s="10">
        <v>59</v>
      </c>
      <c r="CY17" s="31">
        <v>60</v>
      </c>
      <c r="CZ17" s="32">
        <v>61</v>
      </c>
      <c r="DA17" s="11">
        <v>62</v>
      </c>
      <c r="DB17" s="32">
        <v>63</v>
      </c>
      <c r="DC17" s="32">
        <v>64</v>
      </c>
      <c r="DD17" s="10">
        <v>65</v>
      </c>
      <c r="DE17" s="31">
        <v>66</v>
      </c>
      <c r="DF17" s="32">
        <v>67</v>
      </c>
      <c r="DG17" s="11">
        <v>68</v>
      </c>
      <c r="DH17" s="32">
        <v>69</v>
      </c>
      <c r="DI17" s="32">
        <v>70</v>
      </c>
      <c r="DJ17" s="10">
        <v>71</v>
      </c>
      <c r="DK17" s="31">
        <v>72</v>
      </c>
      <c r="DL17" s="32">
        <v>73</v>
      </c>
      <c r="DM17" s="11">
        <v>74</v>
      </c>
      <c r="DN17" s="32">
        <v>75</v>
      </c>
      <c r="DO17" s="32">
        <v>76</v>
      </c>
      <c r="DP17" s="10">
        <v>77</v>
      </c>
      <c r="DQ17" s="31">
        <v>78</v>
      </c>
      <c r="DR17" s="32">
        <v>79</v>
      </c>
      <c r="DS17" s="11">
        <v>80</v>
      </c>
      <c r="DT17" s="32">
        <v>81</v>
      </c>
      <c r="DU17" s="32">
        <v>82</v>
      </c>
      <c r="DV17" s="10">
        <v>83</v>
      </c>
      <c r="DW17" s="31">
        <v>84</v>
      </c>
      <c r="DX17" s="32">
        <v>85</v>
      </c>
      <c r="DY17" s="11">
        <v>86</v>
      </c>
      <c r="DZ17" s="32">
        <v>87</v>
      </c>
      <c r="EA17" s="32">
        <v>88</v>
      </c>
      <c r="EB17" s="10">
        <v>89</v>
      </c>
      <c r="EC17" s="31">
        <v>90</v>
      </c>
      <c r="ED17" s="32">
        <v>91</v>
      </c>
      <c r="EE17" s="11">
        <v>92</v>
      </c>
      <c r="EF17" s="32">
        <v>93</v>
      </c>
      <c r="EG17" s="32">
        <v>94</v>
      </c>
      <c r="EH17" s="10">
        <v>95</v>
      </c>
      <c r="EI17" s="31">
        <v>96</v>
      </c>
      <c r="EJ17" s="32">
        <v>97</v>
      </c>
      <c r="EK17" s="11">
        <v>98</v>
      </c>
      <c r="EL17" s="32">
        <v>99</v>
      </c>
      <c r="EM17" s="32">
        <v>100</v>
      </c>
      <c r="EN17" s="10">
        <v>101</v>
      </c>
      <c r="EO17" s="31">
        <v>102</v>
      </c>
      <c r="EP17" s="32">
        <v>103</v>
      </c>
      <c r="EQ17" s="11">
        <v>104</v>
      </c>
      <c r="ER17" s="32">
        <v>105</v>
      </c>
      <c r="ES17" s="32">
        <v>106</v>
      </c>
      <c r="ET17" s="10">
        <v>107</v>
      </c>
      <c r="EU17" s="31">
        <v>108</v>
      </c>
      <c r="EV17" s="32">
        <v>109</v>
      </c>
      <c r="EW17" s="11">
        <v>110</v>
      </c>
      <c r="EX17" s="32">
        <v>111</v>
      </c>
      <c r="EY17" s="32">
        <v>112</v>
      </c>
      <c r="EZ17" s="10">
        <v>113</v>
      </c>
      <c r="FA17" s="31">
        <v>114</v>
      </c>
      <c r="FB17" s="32">
        <v>115</v>
      </c>
      <c r="FC17" s="11">
        <v>116</v>
      </c>
      <c r="FD17" s="32">
        <v>117</v>
      </c>
      <c r="FE17" s="32">
        <v>118</v>
      </c>
      <c r="FF17" s="10">
        <v>119</v>
      </c>
      <c r="FG17" s="31">
        <v>120</v>
      </c>
      <c r="FH17" s="32">
        <v>121</v>
      </c>
      <c r="FI17" s="11">
        <v>122</v>
      </c>
      <c r="FJ17" s="32">
        <v>123</v>
      </c>
      <c r="FK17" s="32">
        <v>124</v>
      </c>
      <c r="FL17" s="10">
        <v>125</v>
      </c>
      <c r="FM17" s="31">
        <v>126</v>
      </c>
      <c r="FN17" s="32">
        <v>127</v>
      </c>
      <c r="FO17" s="11">
        <v>128</v>
      </c>
      <c r="FP17" s="32">
        <v>129</v>
      </c>
      <c r="FQ17" s="32">
        <v>130</v>
      </c>
      <c r="FR17" s="10">
        <v>131</v>
      </c>
      <c r="FS17" s="31">
        <v>132</v>
      </c>
      <c r="FT17" s="32">
        <v>133</v>
      </c>
      <c r="FU17" s="11">
        <v>134</v>
      </c>
      <c r="FV17" s="32">
        <v>135</v>
      </c>
      <c r="FW17" s="32">
        <v>136</v>
      </c>
      <c r="FX17" s="10">
        <v>137</v>
      </c>
      <c r="FY17" s="31">
        <v>138</v>
      </c>
      <c r="FZ17" s="32">
        <v>139</v>
      </c>
      <c r="GA17" s="11">
        <v>140</v>
      </c>
      <c r="GB17" s="32">
        <v>141</v>
      </c>
      <c r="GC17" s="32">
        <v>142</v>
      </c>
      <c r="GD17" s="10">
        <v>143</v>
      </c>
      <c r="GE17" s="31">
        <v>144</v>
      </c>
      <c r="GF17" s="32">
        <v>145</v>
      </c>
      <c r="GG17" s="11">
        <v>146</v>
      </c>
      <c r="GH17" s="32">
        <v>147</v>
      </c>
      <c r="GI17" s="32">
        <v>148</v>
      </c>
      <c r="GJ17" s="10">
        <v>149</v>
      </c>
      <c r="GK17" s="31">
        <v>150</v>
      </c>
      <c r="GL17" s="32">
        <v>151</v>
      </c>
      <c r="GM17" s="11">
        <v>152</v>
      </c>
      <c r="GN17" s="32">
        <v>153</v>
      </c>
      <c r="GO17" s="32">
        <v>154</v>
      </c>
      <c r="GP17" s="10">
        <v>155</v>
      </c>
      <c r="GQ17" s="31">
        <v>156</v>
      </c>
      <c r="GR17" s="32">
        <v>157</v>
      </c>
      <c r="GS17" s="11">
        <v>158</v>
      </c>
      <c r="GT17" s="32">
        <v>159</v>
      </c>
      <c r="GU17" s="32">
        <v>160</v>
      </c>
      <c r="GV17" s="10">
        <v>161</v>
      </c>
      <c r="GW17" s="31">
        <v>162</v>
      </c>
      <c r="GX17" s="32">
        <v>163</v>
      </c>
      <c r="GY17" s="11">
        <v>164</v>
      </c>
      <c r="GZ17" s="32">
        <v>165</v>
      </c>
      <c r="HA17" s="32">
        <v>166</v>
      </c>
      <c r="HB17" s="10">
        <v>167</v>
      </c>
      <c r="HC17" s="13">
        <v>168</v>
      </c>
      <c r="HD17" s="198" t="s">
        <v>36</v>
      </c>
      <c r="HE17" s="199"/>
      <c r="HF17" s="199"/>
      <c r="HG17" s="199"/>
      <c r="HH17" s="199"/>
      <c r="HI17" s="199"/>
      <c r="HJ17" s="199"/>
      <c r="HK17" s="199"/>
      <c r="HL17" s="199"/>
      <c r="HM17" s="199"/>
      <c r="HN17" s="199"/>
      <c r="HO17" s="199"/>
      <c r="HP17" s="199"/>
      <c r="HQ17" s="199"/>
      <c r="HR17" s="199"/>
      <c r="HS17" s="199"/>
      <c r="HT17" s="199"/>
      <c r="HU17" s="199"/>
      <c r="HV17" s="199"/>
      <c r="HW17" s="199"/>
      <c r="HX17" s="70"/>
      <c r="HY17" s="159" t="str">
        <f>' vor ReBeg'!B8</f>
        <v>66/6</v>
      </c>
      <c r="HZ17" s="160"/>
      <c r="IA17" s="160"/>
      <c r="IB17" s="160"/>
      <c r="IC17" s="160"/>
      <c r="ID17" s="160"/>
      <c r="IE17" s="160"/>
      <c r="IF17" s="160"/>
      <c r="IG17" s="160"/>
      <c r="IH17" s="161"/>
      <c r="II17" s="242">
        <f>' vor ReBeg'!B13</f>
        <v>66</v>
      </c>
      <c r="IJ17" s="160"/>
      <c r="IK17" s="160"/>
      <c r="IL17" s="160"/>
      <c r="IM17" s="160"/>
      <c r="IN17" s="160"/>
      <c r="IO17" s="160"/>
      <c r="IP17" s="161"/>
      <c r="IW17" s="6"/>
      <c r="IX17" s="6"/>
      <c r="IY17" s="6"/>
      <c r="IZ17" s="6"/>
      <c r="JA17" s="72"/>
    </row>
    <row r="18" spans="2:281" s="14" customFormat="1" ht="3.95" customHeight="1" x14ac:dyDescent="0.25">
      <c r="B18" s="206"/>
      <c r="C18" s="169"/>
      <c r="D18" s="169"/>
      <c r="E18" s="169"/>
      <c r="F18" s="169"/>
      <c r="G18" s="169"/>
      <c r="H18" s="169"/>
      <c r="I18" s="16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09"/>
      <c r="AA18" s="209"/>
      <c r="AB18" s="209"/>
      <c r="AC18" s="209"/>
      <c r="AD18" s="209"/>
      <c r="AE18" s="209"/>
      <c r="AF18" s="209"/>
      <c r="AG18" s="209"/>
      <c r="AH18" s="209"/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36"/>
      <c r="AU18" s="192"/>
      <c r="AV18" s="192"/>
      <c r="AW18" s="192"/>
      <c r="AX18" s="193"/>
      <c r="AY18" s="194"/>
      <c r="AZ18" s="194"/>
      <c r="BA18" s="195"/>
      <c r="BB18" s="68"/>
      <c r="BC18" s="12"/>
      <c r="BD18" s="13"/>
      <c r="BE18" s="13"/>
      <c r="BF18" s="13"/>
      <c r="BG18" s="13"/>
      <c r="BH18" s="29"/>
      <c r="BI18" s="13"/>
      <c r="BJ18" s="13"/>
      <c r="BK18" s="13"/>
      <c r="BL18" s="13"/>
      <c r="BM18" s="13"/>
      <c r="BN18" s="29"/>
      <c r="BO18" s="12"/>
      <c r="BP18" s="13"/>
      <c r="BQ18" s="13"/>
      <c r="BR18" s="13"/>
      <c r="BS18" s="13"/>
      <c r="BT18" s="13"/>
      <c r="BU18" s="12"/>
      <c r="BV18" s="13"/>
      <c r="BW18" s="13"/>
      <c r="BX18" s="13"/>
      <c r="BY18" s="13"/>
      <c r="BZ18" s="29"/>
      <c r="CA18" s="12"/>
      <c r="CB18" s="13"/>
      <c r="CC18" s="13"/>
      <c r="CD18" s="13"/>
      <c r="CE18" s="13"/>
      <c r="CF18" s="29"/>
      <c r="CG18" s="13"/>
      <c r="CH18" s="13"/>
      <c r="CI18" s="13"/>
      <c r="CJ18" s="13"/>
      <c r="CK18" s="13"/>
      <c r="CL18" s="29"/>
      <c r="CM18" s="12"/>
      <c r="CN18" s="13"/>
      <c r="CO18" s="13"/>
      <c r="CP18" s="13"/>
      <c r="CQ18" s="13"/>
      <c r="CR18" s="13"/>
      <c r="CS18" s="12"/>
      <c r="CT18" s="13"/>
      <c r="CU18" s="13"/>
      <c r="CV18" s="13"/>
      <c r="CW18" s="13"/>
      <c r="CX18" s="29"/>
      <c r="CY18" s="12"/>
      <c r="CZ18" s="13"/>
      <c r="DA18" s="13"/>
      <c r="DB18" s="13"/>
      <c r="DC18" s="13"/>
      <c r="DD18" s="29"/>
      <c r="DE18" s="13"/>
      <c r="DF18" s="13"/>
      <c r="DG18" s="13"/>
      <c r="DH18" s="13"/>
      <c r="DI18" s="13"/>
      <c r="DJ18" s="29"/>
      <c r="DK18" s="12"/>
      <c r="DL18" s="13"/>
      <c r="DM18" s="13"/>
      <c r="DN18" s="13"/>
      <c r="DO18" s="13"/>
      <c r="DP18" s="13"/>
      <c r="DQ18" s="12"/>
      <c r="DR18" s="13"/>
      <c r="DS18" s="13"/>
      <c r="DT18" s="13"/>
      <c r="DU18" s="13"/>
      <c r="DV18" s="29"/>
      <c r="DW18" s="12"/>
      <c r="DX18" s="13"/>
      <c r="DY18" s="13"/>
      <c r="DZ18" s="13"/>
      <c r="EA18" s="13"/>
      <c r="EB18" s="29"/>
      <c r="EC18" s="13"/>
      <c r="ED18" s="13"/>
      <c r="EE18" s="13"/>
      <c r="EF18" s="13"/>
      <c r="EG18" s="13"/>
      <c r="EH18" s="29"/>
      <c r="EI18" s="12"/>
      <c r="EJ18" s="13"/>
      <c r="EK18" s="13"/>
      <c r="EL18" s="13"/>
      <c r="EM18" s="13"/>
      <c r="EN18" s="13"/>
      <c r="EO18" s="12"/>
      <c r="EP18" s="13"/>
      <c r="EQ18" s="13"/>
      <c r="ER18" s="13"/>
      <c r="ES18" s="13"/>
      <c r="ET18" s="29"/>
      <c r="EU18" s="12"/>
      <c r="EV18" s="13"/>
      <c r="EW18" s="13"/>
      <c r="EX18" s="13"/>
      <c r="EY18" s="13"/>
      <c r="EZ18" s="29"/>
      <c r="FA18" s="13"/>
      <c r="FB18" s="13"/>
      <c r="FC18" s="13"/>
      <c r="FD18" s="13"/>
      <c r="FE18" s="13"/>
      <c r="FF18" s="29"/>
      <c r="FG18" s="12"/>
      <c r="FH18" s="13"/>
      <c r="FI18" s="13"/>
      <c r="FJ18" s="13"/>
      <c r="FK18" s="13"/>
      <c r="FL18" s="13"/>
      <c r="FM18" s="12"/>
      <c r="FN18" s="13"/>
      <c r="FO18" s="13"/>
      <c r="FP18" s="13"/>
      <c r="FQ18" s="13"/>
      <c r="FR18" s="29"/>
      <c r="FS18" s="12"/>
      <c r="FT18" s="13"/>
      <c r="FU18" s="13"/>
      <c r="FV18" s="13"/>
      <c r="FW18" s="13"/>
      <c r="FX18" s="29"/>
      <c r="FY18" s="13"/>
      <c r="FZ18" s="13"/>
      <c r="GA18" s="13"/>
      <c r="GB18" s="13"/>
      <c r="GC18" s="13"/>
      <c r="GD18" s="29"/>
      <c r="GE18" s="12"/>
      <c r="GF18" s="13"/>
      <c r="GG18" s="13"/>
      <c r="GH18" s="13"/>
      <c r="GI18" s="13"/>
      <c r="GJ18" s="13"/>
      <c r="GK18" s="12"/>
      <c r="GL18" s="13"/>
      <c r="GM18" s="13"/>
      <c r="GN18" s="13"/>
      <c r="GO18" s="13"/>
      <c r="GP18" s="29"/>
      <c r="GQ18" s="12"/>
      <c r="GR18" s="13"/>
      <c r="GS18" s="13"/>
      <c r="GT18" s="13"/>
      <c r="GU18" s="13"/>
      <c r="GV18" s="13"/>
      <c r="GW18" s="12"/>
      <c r="GX18" s="13"/>
      <c r="GY18" s="13"/>
      <c r="GZ18" s="13"/>
      <c r="HA18" s="13"/>
      <c r="HB18" s="29"/>
      <c r="HC18" s="13"/>
      <c r="HD18" s="210"/>
      <c r="HE18" s="211"/>
      <c r="HF18" s="211"/>
      <c r="HG18" s="211"/>
      <c r="HH18" s="211"/>
      <c r="HI18" s="211"/>
      <c r="HJ18" s="211"/>
      <c r="HK18" s="211"/>
      <c r="HL18" s="211"/>
      <c r="HM18" s="211"/>
      <c r="HN18" s="211"/>
      <c r="HO18" s="211"/>
      <c r="HP18" s="211"/>
      <c r="HQ18" s="211"/>
      <c r="HR18" s="211"/>
      <c r="HS18" s="211"/>
      <c r="HT18" s="211"/>
      <c r="HU18" s="211"/>
      <c r="HV18" s="211"/>
      <c r="HW18" s="211"/>
      <c r="HX18" s="71"/>
      <c r="HY18" s="162"/>
      <c r="HZ18" s="163"/>
      <c r="IA18" s="163"/>
      <c r="IB18" s="163"/>
      <c r="IC18" s="163"/>
      <c r="ID18" s="163"/>
      <c r="IE18" s="163"/>
      <c r="IF18" s="163"/>
      <c r="IG18" s="163"/>
      <c r="IH18" s="164"/>
      <c r="II18" s="177"/>
      <c r="IJ18" s="163"/>
      <c r="IK18" s="163"/>
      <c r="IL18" s="163"/>
      <c r="IM18" s="163"/>
      <c r="IN18" s="163"/>
      <c r="IO18" s="163"/>
      <c r="IP18" s="164"/>
      <c r="IW18" s="6"/>
      <c r="IX18" s="6"/>
      <c r="IY18" s="6"/>
      <c r="IZ18" s="6"/>
    </row>
    <row r="19" spans="2:281" s="8" customFormat="1" ht="13.9" customHeight="1" x14ac:dyDescent="0.25">
      <c r="B19" s="39" t="s">
        <v>39</v>
      </c>
      <c r="C19" s="27"/>
      <c r="D19" s="27"/>
      <c r="E19" s="27"/>
      <c r="F19" s="27"/>
      <c r="G19" s="27"/>
      <c r="H19" s="27"/>
      <c r="I19" s="27"/>
      <c r="J19" s="196" t="s">
        <v>18</v>
      </c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37"/>
      <c r="AU19" s="187">
        <v>60</v>
      </c>
      <c r="AV19" s="188"/>
      <c r="AW19" s="188"/>
      <c r="AX19" s="188"/>
      <c r="AY19" s="189"/>
      <c r="AZ19" s="189"/>
      <c r="BA19" s="190"/>
      <c r="BB19" s="48"/>
      <c r="BC19" s="165">
        <v>2020</v>
      </c>
      <c r="BD19" s="166"/>
      <c r="BE19" s="166"/>
      <c r="BF19" s="166"/>
      <c r="BG19" s="166"/>
      <c r="BH19" s="166"/>
      <c r="BI19" s="166"/>
      <c r="BJ19" s="166"/>
      <c r="BK19" s="166"/>
      <c r="BL19" s="166"/>
      <c r="BM19" s="166"/>
      <c r="BN19" s="167"/>
      <c r="BO19" s="165">
        <v>2021</v>
      </c>
      <c r="BP19" s="166"/>
      <c r="BQ19" s="166"/>
      <c r="BR19" s="166"/>
      <c r="BS19" s="166"/>
      <c r="BT19" s="166"/>
      <c r="BU19" s="166"/>
      <c r="BV19" s="166"/>
      <c r="BW19" s="166"/>
      <c r="BX19" s="166"/>
      <c r="BY19" s="166"/>
      <c r="BZ19" s="167"/>
      <c r="CA19" s="165">
        <v>2022</v>
      </c>
      <c r="CB19" s="166"/>
      <c r="CC19" s="166"/>
      <c r="CD19" s="166"/>
      <c r="CE19" s="166"/>
      <c r="CF19" s="166"/>
      <c r="CG19" s="166"/>
      <c r="CH19" s="166"/>
      <c r="CI19" s="166"/>
      <c r="CJ19" s="166"/>
      <c r="CK19" s="166"/>
      <c r="CL19" s="167"/>
      <c r="CM19" s="165">
        <v>2023</v>
      </c>
      <c r="CN19" s="166"/>
      <c r="CO19" s="166"/>
      <c r="CP19" s="166"/>
      <c r="CQ19" s="166"/>
      <c r="CR19" s="166"/>
      <c r="CS19" s="166"/>
      <c r="CT19" s="166"/>
      <c r="CU19" s="166"/>
      <c r="CV19" s="166"/>
      <c r="CW19" s="166"/>
      <c r="CX19" s="167"/>
      <c r="CY19" s="165">
        <v>2024</v>
      </c>
      <c r="CZ19" s="166"/>
      <c r="DA19" s="166"/>
      <c r="DB19" s="166"/>
      <c r="DC19" s="166"/>
      <c r="DD19" s="166"/>
      <c r="DE19" s="166"/>
      <c r="DF19" s="166"/>
      <c r="DG19" s="166"/>
      <c r="DH19" s="166"/>
      <c r="DI19" s="166"/>
      <c r="DJ19" s="167"/>
      <c r="DK19" s="165">
        <v>2025</v>
      </c>
      <c r="DL19" s="166"/>
      <c r="DM19" s="166"/>
      <c r="DN19" s="166"/>
      <c r="DO19" s="166"/>
      <c r="DP19" s="166"/>
      <c r="DQ19" s="166"/>
      <c r="DR19" s="166"/>
      <c r="DS19" s="166"/>
      <c r="DT19" s="166"/>
      <c r="DU19" s="166"/>
      <c r="DV19" s="167"/>
      <c r="DW19" s="165">
        <v>2026</v>
      </c>
      <c r="DX19" s="166"/>
      <c r="DY19" s="166"/>
      <c r="DZ19" s="166"/>
      <c r="EA19" s="166"/>
      <c r="EB19" s="166"/>
      <c r="EC19" s="166"/>
      <c r="ED19" s="166"/>
      <c r="EE19" s="166"/>
      <c r="EF19" s="166"/>
      <c r="EG19" s="166"/>
      <c r="EH19" s="167"/>
      <c r="EI19" s="165">
        <v>2027</v>
      </c>
      <c r="EJ19" s="166"/>
      <c r="EK19" s="166"/>
      <c r="EL19" s="166"/>
      <c r="EM19" s="166"/>
      <c r="EN19" s="166"/>
      <c r="EO19" s="166"/>
      <c r="EP19" s="166"/>
      <c r="EQ19" s="166"/>
      <c r="ER19" s="166"/>
      <c r="ES19" s="166"/>
      <c r="ET19" s="167"/>
      <c r="EU19" s="165">
        <v>2028</v>
      </c>
      <c r="EV19" s="166"/>
      <c r="EW19" s="166"/>
      <c r="EX19" s="166"/>
      <c r="EY19" s="166"/>
      <c r="EZ19" s="166"/>
      <c r="FA19" s="166"/>
      <c r="FB19" s="166"/>
      <c r="FC19" s="166"/>
      <c r="FD19" s="166"/>
      <c r="FE19" s="166"/>
      <c r="FF19" s="167"/>
      <c r="FG19" s="165">
        <v>2029</v>
      </c>
      <c r="FH19" s="166"/>
      <c r="FI19" s="166"/>
      <c r="FJ19" s="166"/>
      <c r="FK19" s="166"/>
      <c r="FL19" s="166"/>
      <c r="FM19" s="166"/>
      <c r="FN19" s="166"/>
      <c r="FO19" s="166"/>
      <c r="FP19" s="166"/>
      <c r="FQ19" s="166"/>
      <c r="FR19" s="167"/>
      <c r="FS19" s="165">
        <v>2030</v>
      </c>
      <c r="FT19" s="166"/>
      <c r="FU19" s="166"/>
      <c r="FV19" s="166"/>
      <c r="FW19" s="166"/>
      <c r="FX19" s="166"/>
      <c r="FY19" s="166"/>
      <c r="FZ19" s="166"/>
      <c r="GA19" s="166"/>
      <c r="GB19" s="166"/>
      <c r="GC19" s="166"/>
      <c r="GD19" s="167"/>
      <c r="GE19" s="165">
        <v>2031</v>
      </c>
      <c r="GF19" s="166"/>
      <c r="GG19" s="166"/>
      <c r="GH19" s="166"/>
      <c r="GI19" s="166"/>
      <c r="GJ19" s="166"/>
      <c r="GK19" s="166"/>
      <c r="GL19" s="166"/>
      <c r="GM19" s="166"/>
      <c r="GN19" s="166"/>
      <c r="GO19" s="166"/>
      <c r="GP19" s="167"/>
      <c r="GQ19" s="165">
        <v>2032</v>
      </c>
      <c r="GR19" s="166"/>
      <c r="GS19" s="166"/>
      <c r="GT19" s="166"/>
      <c r="GU19" s="166"/>
      <c r="GV19" s="166"/>
      <c r="GW19" s="166"/>
      <c r="GX19" s="166"/>
      <c r="GY19" s="166"/>
      <c r="GZ19" s="166"/>
      <c r="HA19" s="166"/>
      <c r="HB19" s="167"/>
      <c r="HD19" s="62" t="s">
        <v>65</v>
      </c>
      <c r="HE19" s="36"/>
      <c r="HF19" s="63"/>
      <c r="HG19" s="63"/>
      <c r="HH19" s="63"/>
      <c r="HI19" s="63"/>
      <c r="HJ19" s="63"/>
      <c r="HK19" s="63"/>
      <c r="HL19" s="63"/>
      <c r="HM19" s="63"/>
      <c r="HN19" s="63"/>
      <c r="HO19" s="63"/>
      <c r="HP19" s="63"/>
      <c r="HQ19" s="63"/>
      <c r="HR19" s="63"/>
      <c r="HS19" s="63"/>
      <c r="HT19" s="63"/>
      <c r="HU19" s="63"/>
      <c r="HV19" s="63"/>
      <c r="HW19" s="63"/>
      <c r="HX19" s="63"/>
      <c r="HY19" s="63"/>
      <c r="HZ19" s="63"/>
      <c r="IA19" s="62"/>
      <c r="IB19" s="62"/>
      <c r="IC19" s="247" t="s">
        <v>63</v>
      </c>
      <c r="ID19" s="169"/>
      <c r="IE19" s="169"/>
      <c r="IF19" s="169"/>
      <c r="IG19" s="169"/>
      <c r="IH19" s="169"/>
      <c r="II19" s="169"/>
      <c r="IJ19" s="168" t="s">
        <v>64</v>
      </c>
      <c r="IK19" s="169"/>
      <c r="IL19" s="169"/>
      <c r="IM19" s="169"/>
      <c r="IN19" s="169"/>
      <c r="IO19" s="169"/>
      <c r="IP19" s="169"/>
      <c r="IQ19" s="6"/>
      <c r="IR19" s="6"/>
      <c r="IS19" s="6"/>
      <c r="IT19" s="6"/>
      <c r="IU19" s="6"/>
      <c r="IV19" s="6"/>
      <c r="IW19" s="6"/>
      <c r="IX19" s="6"/>
      <c r="IY19" s="6"/>
      <c r="IZ19" s="6"/>
    </row>
    <row r="20" spans="2:281" ht="12" customHeight="1" x14ac:dyDescent="0.25">
      <c r="B20" s="6"/>
      <c r="AI20" s="28"/>
      <c r="AJ20" s="47"/>
      <c r="AK20" s="47"/>
      <c r="AL20" s="47"/>
      <c r="AM20" s="47"/>
      <c r="AN20" s="47"/>
      <c r="AO20" s="47"/>
      <c r="AP20" s="47"/>
      <c r="AQ20" s="47"/>
      <c r="BB20" s="1">
        <v>11</v>
      </c>
      <c r="BC20" s="1">
        <v>12</v>
      </c>
      <c r="BD20" s="1">
        <v>13</v>
      </c>
      <c r="BE20" s="1">
        <v>14</v>
      </c>
      <c r="BF20" s="1">
        <v>15</v>
      </c>
      <c r="BG20" s="1">
        <v>16</v>
      </c>
      <c r="BH20" s="1">
        <v>17</v>
      </c>
      <c r="BI20" s="1">
        <v>18</v>
      </c>
      <c r="BJ20" s="1">
        <v>19</v>
      </c>
      <c r="BK20" s="1">
        <v>20</v>
      </c>
      <c r="BL20" s="1">
        <v>21</v>
      </c>
      <c r="BM20" s="1">
        <v>22</v>
      </c>
      <c r="BN20" s="1">
        <v>23</v>
      </c>
      <c r="BO20" s="1">
        <v>24</v>
      </c>
      <c r="BP20" s="1">
        <v>25</v>
      </c>
      <c r="BQ20" s="1">
        <v>26</v>
      </c>
      <c r="BR20" s="1">
        <v>27</v>
      </c>
      <c r="BS20" s="1">
        <v>28</v>
      </c>
      <c r="BT20" s="1">
        <v>29</v>
      </c>
      <c r="BU20" s="1">
        <v>30</v>
      </c>
      <c r="BV20" s="1">
        <v>31</v>
      </c>
      <c r="BW20" s="1">
        <v>32</v>
      </c>
      <c r="BX20" s="1">
        <v>33</v>
      </c>
      <c r="BY20" s="1">
        <v>34</v>
      </c>
      <c r="BZ20" s="1">
        <v>35</v>
      </c>
      <c r="CA20" s="1">
        <v>36</v>
      </c>
      <c r="CB20" s="1">
        <v>37</v>
      </c>
      <c r="CC20" s="1">
        <v>38</v>
      </c>
      <c r="CD20" s="1">
        <v>39</v>
      </c>
      <c r="CE20" s="1">
        <v>40</v>
      </c>
      <c r="CF20" s="1">
        <v>41</v>
      </c>
      <c r="CG20" s="1">
        <v>42</v>
      </c>
      <c r="CH20" s="1">
        <v>43</v>
      </c>
      <c r="CI20" s="1">
        <v>44</v>
      </c>
      <c r="CJ20" s="1">
        <v>45</v>
      </c>
      <c r="CK20" s="1">
        <v>46</v>
      </c>
      <c r="CL20" s="1">
        <v>47</v>
      </c>
      <c r="CM20" s="1">
        <v>48</v>
      </c>
      <c r="CN20" s="1">
        <v>49</v>
      </c>
      <c r="CO20" s="1">
        <v>50</v>
      </c>
      <c r="CP20" s="1">
        <v>51</v>
      </c>
      <c r="CQ20" s="1">
        <v>52</v>
      </c>
      <c r="CR20" s="1">
        <v>53</v>
      </c>
      <c r="CS20" s="1">
        <v>54</v>
      </c>
      <c r="CT20" s="1">
        <v>55</v>
      </c>
      <c r="CU20" s="1">
        <v>56</v>
      </c>
      <c r="CV20" s="1">
        <v>57</v>
      </c>
      <c r="CW20" s="1">
        <v>58</v>
      </c>
      <c r="CX20" s="1">
        <v>59</v>
      </c>
      <c r="CY20" s="1">
        <v>60</v>
      </c>
      <c r="CZ20" s="54" t="str">
        <f>' vor ReBeg'!B4</f>
        <v/>
      </c>
      <c r="HB20" s="53" t="str">
        <f>' vor ReBeg'!B3</f>
        <v/>
      </c>
      <c r="HC20" s="1">
        <v>168</v>
      </c>
      <c r="HE20" s="30"/>
      <c r="HF20" s="30"/>
      <c r="HG20" s="72"/>
      <c r="HH20" s="72"/>
      <c r="HI20" s="72"/>
      <c r="HJ20" s="72"/>
      <c r="HK20" s="72"/>
      <c r="HL20" s="72"/>
      <c r="HN20" s="72"/>
      <c r="HO20" s="72"/>
      <c r="HP20" s="72"/>
      <c r="HQ20" s="72"/>
      <c r="HR20" s="30"/>
      <c r="HS20" s="72"/>
      <c r="HT20" s="72"/>
      <c r="HU20" s="72"/>
      <c r="HV20" s="72"/>
      <c r="HW20" s="72"/>
      <c r="HX20" s="72"/>
      <c r="IR20" s="33"/>
      <c r="IS20" s="6"/>
      <c r="IT20" s="6"/>
      <c r="IU20" s="6"/>
      <c r="IV20" s="6"/>
      <c r="IW20" s="6"/>
      <c r="IX20" s="6"/>
      <c r="IY20" s="6"/>
      <c r="IZ20" s="6"/>
      <c r="JD20" s="55"/>
      <c r="JE20" s="56"/>
      <c r="JF20" s="57"/>
      <c r="JG20" s="64"/>
      <c r="JH20" s="64"/>
      <c r="JI20" s="64"/>
      <c r="JJ20" s="64"/>
      <c r="JK20" s="64"/>
      <c r="JL20" s="64"/>
      <c r="JM20" s="64"/>
      <c r="JN20" s="64"/>
      <c r="JO20" s="64"/>
      <c r="JP20" s="64"/>
      <c r="JQ20" s="64"/>
      <c r="JR20" s="64"/>
      <c r="JS20" s="64"/>
      <c r="JT20" s="64"/>
      <c r="JU20" s="65"/>
    </row>
    <row r="21" spans="2:281" ht="14.1" customHeight="1" x14ac:dyDescent="0.25">
      <c r="B21" s="40" t="s">
        <v>40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200">
        <v>22637</v>
      </c>
      <c r="AL21" s="201"/>
      <c r="AM21" s="201"/>
      <c r="AN21" s="201"/>
      <c r="AO21" s="201"/>
      <c r="AP21" s="201"/>
      <c r="AQ21" s="201"/>
      <c r="AR21" s="201"/>
      <c r="AS21" s="201"/>
      <c r="AT21" s="201"/>
      <c r="AU21" s="201"/>
      <c r="AV21" s="201"/>
      <c r="AW21" s="201"/>
      <c r="AX21" s="201"/>
      <c r="AY21" s="201"/>
      <c r="AZ21" s="201"/>
      <c r="BA21" s="202"/>
      <c r="BB21" s="75"/>
      <c r="HD21" s="76" t="s">
        <v>47</v>
      </c>
      <c r="HE21" s="76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6"/>
      <c r="IB21" s="76"/>
      <c r="IC21" s="76"/>
      <c r="ID21" s="76"/>
      <c r="IE21" s="76"/>
      <c r="IF21" s="76"/>
      <c r="IG21" s="76"/>
      <c r="IH21" s="76"/>
      <c r="II21" s="76"/>
      <c r="IJ21" s="76"/>
      <c r="IK21" s="76"/>
      <c r="IL21" s="76"/>
      <c r="IM21" s="76"/>
      <c r="IN21" s="76"/>
      <c r="IO21" s="7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</row>
    <row r="22" spans="2:281" ht="13.9" customHeight="1" x14ac:dyDescent="0.25">
      <c r="B22" s="39" t="s">
        <v>41</v>
      </c>
      <c r="C22" s="27"/>
      <c r="D22" s="27"/>
      <c r="E22" s="27"/>
      <c r="F22" s="27"/>
      <c r="G22" s="41"/>
      <c r="H22" s="42"/>
      <c r="I22" s="42"/>
      <c r="J22" s="42"/>
      <c r="K22" s="42"/>
      <c r="L22" s="42"/>
      <c r="M22" s="42"/>
      <c r="N22" s="42"/>
      <c r="O22" s="42"/>
      <c r="P22" s="77"/>
      <c r="Q22" s="44"/>
      <c r="R22" s="44"/>
      <c r="S22" s="45"/>
      <c r="T22" s="45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182" t="s">
        <v>0</v>
      </c>
      <c r="AL22" s="183"/>
      <c r="AM22" s="183"/>
      <c r="AN22" s="183"/>
      <c r="AO22" s="183"/>
      <c r="AP22" s="183"/>
      <c r="AQ22" s="183"/>
      <c r="AR22" s="183"/>
      <c r="AS22" s="203"/>
      <c r="AT22" s="203"/>
      <c r="AU22" s="203"/>
      <c r="AV22" s="203"/>
      <c r="AW22" s="203"/>
      <c r="AX22" s="203"/>
      <c r="AY22" s="203"/>
      <c r="AZ22" s="203"/>
      <c r="BA22" s="204"/>
      <c r="BB22" s="1">
        <v>11</v>
      </c>
      <c r="BC22" s="1">
        <v>12</v>
      </c>
      <c r="BD22" s="1">
        <v>13</v>
      </c>
      <c r="BE22" s="1">
        <v>14</v>
      </c>
      <c r="BF22" s="1">
        <v>15</v>
      </c>
      <c r="BG22" s="1">
        <v>16</v>
      </c>
      <c r="BH22" s="1">
        <v>17</v>
      </c>
      <c r="BI22" s="1">
        <v>18</v>
      </c>
      <c r="BJ22" s="1">
        <v>19</v>
      </c>
      <c r="BK22" s="1">
        <v>20</v>
      </c>
      <c r="BL22" s="1">
        <v>21</v>
      </c>
      <c r="BM22" s="1">
        <v>22</v>
      </c>
      <c r="BN22" s="1">
        <v>23</v>
      </c>
      <c r="BO22" s="1">
        <v>24</v>
      </c>
      <c r="BP22" s="1">
        <v>25</v>
      </c>
      <c r="BQ22" s="1">
        <v>26</v>
      </c>
      <c r="BR22" s="1">
        <v>27</v>
      </c>
      <c r="BS22" s="1">
        <v>28</v>
      </c>
      <c r="BT22" s="1">
        <v>29</v>
      </c>
      <c r="BU22" s="1">
        <v>30</v>
      </c>
      <c r="BV22" s="1">
        <v>31</v>
      </c>
      <c r="BW22" s="1">
        <v>32</v>
      </c>
      <c r="BX22" s="1">
        <v>33</v>
      </c>
      <c r="BY22" s="1">
        <v>34</v>
      </c>
      <c r="BZ22" s="1">
        <v>35</v>
      </c>
      <c r="CA22" s="1">
        <v>36</v>
      </c>
      <c r="CB22" s="1">
        <v>37</v>
      </c>
      <c r="CC22" s="1">
        <v>38</v>
      </c>
      <c r="CD22" s="1">
        <v>39</v>
      </c>
      <c r="CE22" s="1">
        <v>40</v>
      </c>
      <c r="CF22" s="1">
        <v>41</v>
      </c>
      <c r="CG22" s="1">
        <v>42</v>
      </c>
      <c r="CH22" s="1">
        <v>43</v>
      </c>
      <c r="CI22" s="1">
        <v>44</v>
      </c>
      <c r="CJ22" s="1">
        <v>45</v>
      </c>
      <c r="CK22" s="1">
        <v>46</v>
      </c>
      <c r="CL22" s="1">
        <v>47</v>
      </c>
      <c r="CM22" s="1">
        <v>48</v>
      </c>
      <c r="CN22" s="1">
        <v>49</v>
      </c>
      <c r="CO22" s="1">
        <v>50</v>
      </c>
      <c r="CP22" s="1">
        <v>51</v>
      </c>
      <c r="CQ22" s="1">
        <v>52</v>
      </c>
      <c r="CR22" s="1">
        <v>53</v>
      </c>
      <c r="CS22" s="1">
        <v>54</v>
      </c>
      <c r="CT22" s="1">
        <v>55</v>
      </c>
      <c r="CU22" s="1">
        <v>56</v>
      </c>
      <c r="CV22" s="1">
        <v>57</v>
      </c>
      <c r="CW22" s="1">
        <v>58</v>
      </c>
      <c r="CX22" s="1">
        <v>59</v>
      </c>
      <c r="CY22" s="1">
        <v>60</v>
      </c>
      <c r="CZ22" s="1">
        <v>61</v>
      </c>
      <c r="DA22" s="1">
        <v>62</v>
      </c>
      <c r="DB22" s="1">
        <v>63</v>
      </c>
      <c r="DC22" s="1">
        <v>64</v>
      </c>
      <c r="DD22" s="1">
        <v>65</v>
      </c>
      <c r="DE22" s="1">
        <v>66</v>
      </c>
      <c r="DF22" s="1">
        <v>67</v>
      </c>
      <c r="DG22" s="1">
        <v>68</v>
      </c>
      <c r="DH22" s="1">
        <v>69</v>
      </c>
      <c r="DI22" s="1">
        <v>70</v>
      </c>
      <c r="DJ22" s="1">
        <v>71</v>
      </c>
      <c r="DK22" s="1">
        <v>72</v>
      </c>
      <c r="DL22" s="1">
        <v>73</v>
      </c>
      <c r="DM22" s="1">
        <v>74</v>
      </c>
      <c r="DN22" s="1">
        <v>75</v>
      </c>
      <c r="DO22" s="1">
        <v>76</v>
      </c>
      <c r="DP22" s="1">
        <v>77</v>
      </c>
      <c r="DQ22" s="1">
        <v>78</v>
      </c>
      <c r="DR22" s="1">
        <v>79</v>
      </c>
      <c r="DS22" s="1">
        <v>80</v>
      </c>
      <c r="DT22" s="1">
        <v>81</v>
      </c>
      <c r="DU22" s="1">
        <v>82</v>
      </c>
      <c r="DV22" s="1">
        <v>83</v>
      </c>
      <c r="DW22" s="1">
        <v>84</v>
      </c>
      <c r="DX22" s="1">
        <v>85</v>
      </c>
      <c r="DY22" s="1">
        <v>86</v>
      </c>
      <c r="DZ22" s="1">
        <v>87</v>
      </c>
      <c r="EA22" s="1">
        <v>88</v>
      </c>
      <c r="EB22" s="1">
        <v>89</v>
      </c>
      <c r="EC22" s="1">
        <v>90</v>
      </c>
      <c r="ED22" s="1">
        <v>91</v>
      </c>
      <c r="EE22" s="1">
        <v>92</v>
      </c>
      <c r="EF22" s="1">
        <v>93</v>
      </c>
      <c r="EG22" s="1">
        <v>94</v>
      </c>
      <c r="EH22" s="1">
        <v>95</v>
      </c>
      <c r="EI22" s="1">
        <v>96</v>
      </c>
      <c r="EJ22" s="1">
        <v>97</v>
      </c>
      <c r="EK22" s="1">
        <v>98</v>
      </c>
      <c r="EL22" s="1">
        <v>99</v>
      </c>
      <c r="EM22" s="1">
        <v>100</v>
      </c>
      <c r="EN22" s="1">
        <v>101</v>
      </c>
      <c r="EO22" s="1">
        <v>102</v>
      </c>
      <c r="EP22" s="1">
        <v>103</v>
      </c>
      <c r="EQ22" s="1">
        <v>104</v>
      </c>
      <c r="ER22" s="1">
        <v>105</v>
      </c>
      <c r="ES22" s="1">
        <v>106</v>
      </c>
      <c r="ET22" s="1">
        <v>107</v>
      </c>
      <c r="EU22" s="1">
        <v>108</v>
      </c>
      <c r="EV22" s="1">
        <v>109</v>
      </c>
      <c r="EW22" s="1">
        <v>110</v>
      </c>
      <c r="EX22" s="1">
        <v>111</v>
      </c>
      <c r="EY22" s="1">
        <v>112</v>
      </c>
      <c r="EZ22" s="1">
        <v>113</v>
      </c>
      <c r="FA22" s="1">
        <v>114</v>
      </c>
      <c r="FB22" s="1">
        <v>115</v>
      </c>
      <c r="FC22" s="1">
        <v>116</v>
      </c>
      <c r="FD22" s="1">
        <v>117</v>
      </c>
      <c r="FE22" s="1">
        <v>118</v>
      </c>
      <c r="FF22" s="1">
        <v>119</v>
      </c>
      <c r="FG22" s="1">
        <v>120</v>
      </c>
      <c r="FH22" s="1">
        <v>121</v>
      </c>
      <c r="FI22" s="1">
        <v>122</v>
      </c>
      <c r="FJ22" s="1">
        <v>123</v>
      </c>
      <c r="FK22" s="1">
        <v>124</v>
      </c>
      <c r="FL22" s="1">
        <v>125</v>
      </c>
      <c r="FM22" s="1">
        <v>126</v>
      </c>
      <c r="FN22" s="1">
        <v>127</v>
      </c>
      <c r="FO22" s="1">
        <v>128</v>
      </c>
      <c r="FP22" s="1">
        <v>129</v>
      </c>
      <c r="FQ22" s="1">
        <v>130</v>
      </c>
      <c r="FR22" s="1">
        <v>131</v>
      </c>
      <c r="FS22" s="1">
        <v>132</v>
      </c>
      <c r="FT22" s="1">
        <v>133</v>
      </c>
      <c r="FU22" s="1">
        <v>134</v>
      </c>
      <c r="FV22" s="1">
        <v>135</v>
      </c>
      <c r="FW22" s="1">
        <v>136</v>
      </c>
      <c r="FX22" s="1">
        <v>137</v>
      </c>
      <c r="FY22" s="1">
        <v>138</v>
      </c>
      <c r="FZ22" s="1">
        <v>139</v>
      </c>
      <c r="GA22" s="1">
        <v>140</v>
      </c>
      <c r="GB22" s="1">
        <v>141</v>
      </c>
      <c r="GC22" s="1">
        <v>142</v>
      </c>
      <c r="GD22" s="1">
        <v>143</v>
      </c>
      <c r="GE22" s="1">
        <v>144</v>
      </c>
      <c r="GF22" s="1">
        <v>145</v>
      </c>
      <c r="GG22" s="1">
        <v>146</v>
      </c>
      <c r="GH22" s="1">
        <v>147</v>
      </c>
      <c r="GI22" s="1">
        <v>148</v>
      </c>
      <c r="GJ22" s="1">
        <v>149</v>
      </c>
      <c r="GK22" s="1">
        <v>150</v>
      </c>
      <c r="GL22" s="1">
        <v>151</v>
      </c>
      <c r="GM22" s="1">
        <v>152</v>
      </c>
      <c r="GN22" s="1">
        <v>153</v>
      </c>
      <c r="GO22" s="1">
        <v>154</v>
      </c>
      <c r="GP22" s="1">
        <v>155</v>
      </c>
      <c r="GQ22" s="1">
        <v>156</v>
      </c>
      <c r="GR22" s="1">
        <v>157</v>
      </c>
      <c r="GS22" s="1">
        <v>158</v>
      </c>
      <c r="GT22" s="1">
        <v>159</v>
      </c>
      <c r="GU22" s="1">
        <v>160</v>
      </c>
      <c r="GV22" s="1">
        <v>161</v>
      </c>
      <c r="GW22" s="1">
        <v>162</v>
      </c>
      <c r="GX22" s="1">
        <v>163</v>
      </c>
      <c r="GY22" s="1">
        <v>164</v>
      </c>
      <c r="GZ22" s="1">
        <v>165</v>
      </c>
      <c r="HA22" s="1">
        <v>166</v>
      </c>
      <c r="HB22" s="1">
        <v>167</v>
      </c>
      <c r="HC22" s="1">
        <v>168</v>
      </c>
      <c r="HD22" s="170" t="s">
        <v>37</v>
      </c>
      <c r="HE22" s="171"/>
      <c r="HF22" s="171"/>
      <c r="HG22" s="171"/>
      <c r="HH22" s="171"/>
      <c r="HI22" s="171"/>
      <c r="HJ22" s="171"/>
      <c r="HK22" s="171"/>
      <c r="HL22" s="171"/>
      <c r="HM22" s="171"/>
      <c r="HN22" s="171"/>
      <c r="HO22" s="171"/>
      <c r="HP22" s="171"/>
      <c r="HQ22" s="171"/>
      <c r="HR22" s="171"/>
      <c r="HS22" s="171"/>
      <c r="HT22" s="171"/>
      <c r="HU22" s="171"/>
      <c r="HV22" s="171"/>
      <c r="HW22" s="171"/>
      <c r="HX22" s="69"/>
      <c r="HY22" s="172" t="str">
        <f>' vor ReBeg (2)'!B6</f>
        <v>63/0</v>
      </c>
      <c r="HZ22" s="157"/>
      <c r="IA22" s="157"/>
      <c r="IB22" s="157"/>
      <c r="IC22" s="157"/>
      <c r="ID22" s="157"/>
      <c r="IE22" s="157"/>
      <c r="IF22" s="157"/>
      <c r="IG22" s="157"/>
      <c r="IH22" s="158"/>
      <c r="II22" s="156">
        <f>' vor ReBeg (2)'!B11</f>
        <v>24</v>
      </c>
      <c r="IJ22" s="157"/>
      <c r="IK22" s="157"/>
      <c r="IL22" s="157"/>
      <c r="IM22" s="157"/>
      <c r="IN22" s="157"/>
      <c r="IO22" s="157"/>
      <c r="IP22" s="158"/>
      <c r="IW22" s="6"/>
      <c r="IX22" s="6"/>
      <c r="IY22" s="6"/>
      <c r="IZ22" s="6"/>
      <c r="JA22" s="46"/>
    </row>
    <row r="23" spans="2:281" s="7" customFormat="1" ht="13.9" customHeight="1" x14ac:dyDescent="0.25">
      <c r="B23" s="38" t="s">
        <v>42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4"/>
      <c r="AJ23" s="34"/>
      <c r="AK23" s="179">
        <v>43830</v>
      </c>
      <c r="AL23" s="180"/>
      <c r="AM23" s="180"/>
      <c r="AN23" s="180"/>
      <c r="AO23" s="180"/>
      <c r="AP23" s="180"/>
      <c r="AQ23" s="180"/>
      <c r="AR23" s="180"/>
      <c r="AS23" s="180"/>
      <c r="AT23" s="180"/>
      <c r="AU23" s="180"/>
      <c r="AV23" s="180"/>
      <c r="AW23" s="180"/>
      <c r="AX23" s="180"/>
      <c r="AY23" s="180"/>
      <c r="AZ23" s="180"/>
      <c r="BA23" s="244"/>
      <c r="BB23" s="78">
        <v>11</v>
      </c>
      <c r="BC23" s="7">
        <v>12</v>
      </c>
      <c r="BD23" s="7">
        <v>13</v>
      </c>
      <c r="BE23" s="7">
        <v>14</v>
      </c>
      <c r="BF23" s="7">
        <v>15</v>
      </c>
      <c r="BG23" s="7">
        <v>16</v>
      </c>
      <c r="BH23" s="7">
        <v>17</v>
      </c>
      <c r="BI23" s="7">
        <v>18</v>
      </c>
      <c r="BJ23" s="7">
        <v>19</v>
      </c>
      <c r="BK23" s="7">
        <v>20</v>
      </c>
      <c r="BL23" s="7">
        <v>21</v>
      </c>
      <c r="BM23" s="7">
        <v>22</v>
      </c>
      <c r="BN23" s="7">
        <v>23</v>
      </c>
      <c r="BO23" s="7">
        <v>24</v>
      </c>
      <c r="BP23" s="7">
        <v>25</v>
      </c>
      <c r="BQ23" s="7">
        <v>26</v>
      </c>
      <c r="BR23" s="7">
        <v>27</v>
      </c>
      <c r="BS23" s="7">
        <v>28</v>
      </c>
      <c r="BT23" s="7">
        <v>29</v>
      </c>
      <c r="BU23" s="7">
        <v>30</v>
      </c>
      <c r="BV23" s="7">
        <v>31</v>
      </c>
      <c r="BW23" s="7">
        <v>32</v>
      </c>
      <c r="BX23" s="7">
        <v>33</v>
      </c>
      <c r="BY23" s="7">
        <v>34</v>
      </c>
      <c r="BZ23" s="7">
        <v>35</v>
      </c>
      <c r="CA23" s="7">
        <v>36</v>
      </c>
      <c r="CB23" s="7">
        <v>37</v>
      </c>
      <c r="CC23" s="7">
        <v>38</v>
      </c>
      <c r="CD23" s="7">
        <v>39</v>
      </c>
      <c r="CE23" s="7">
        <v>40</v>
      </c>
      <c r="CF23" s="7">
        <v>41</v>
      </c>
      <c r="CG23" s="7">
        <v>42</v>
      </c>
      <c r="CH23" s="7">
        <v>43</v>
      </c>
      <c r="CI23" s="7">
        <v>44</v>
      </c>
      <c r="CJ23" s="7">
        <v>45</v>
      </c>
      <c r="CK23" s="7">
        <v>46</v>
      </c>
      <c r="CL23" s="7">
        <v>47</v>
      </c>
      <c r="CM23" s="7">
        <v>48</v>
      </c>
      <c r="CN23" s="7">
        <v>49</v>
      </c>
      <c r="CO23" s="7">
        <v>50</v>
      </c>
      <c r="CP23" s="7">
        <v>51</v>
      </c>
      <c r="CQ23" s="7">
        <v>52</v>
      </c>
      <c r="CR23" s="7">
        <v>53</v>
      </c>
      <c r="CS23" s="7">
        <v>54</v>
      </c>
      <c r="CT23" s="7">
        <v>55</v>
      </c>
      <c r="CU23" s="7">
        <v>56</v>
      </c>
      <c r="CV23" s="7">
        <v>57</v>
      </c>
      <c r="CW23" s="7">
        <v>58</v>
      </c>
      <c r="CX23" s="7">
        <v>59</v>
      </c>
      <c r="CY23" s="7">
        <v>60</v>
      </c>
      <c r="CZ23" s="7">
        <v>61</v>
      </c>
      <c r="DA23" s="7">
        <v>62</v>
      </c>
      <c r="DB23" s="7">
        <v>63</v>
      </c>
      <c r="DC23" s="7">
        <v>64</v>
      </c>
      <c r="DD23" s="7">
        <v>65</v>
      </c>
      <c r="DE23" s="7">
        <v>66</v>
      </c>
      <c r="DF23" s="7">
        <v>67</v>
      </c>
      <c r="DG23" s="7">
        <v>68</v>
      </c>
      <c r="DH23" s="7">
        <v>69</v>
      </c>
      <c r="DI23" s="7">
        <v>70</v>
      </c>
      <c r="DJ23" s="7">
        <v>71</v>
      </c>
      <c r="DK23" s="7">
        <v>72</v>
      </c>
      <c r="DL23" s="7">
        <v>73</v>
      </c>
      <c r="DM23" s="7">
        <v>74</v>
      </c>
      <c r="DN23" s="7">
        <v>75</v>
      </c>
      <c r="DO23" s="7">
        <v>76</v>
      </c>
      <c r="DP23" s="7">
        <v>77</v>
      </c>
      <c r="DQ23" s="7">
        <v>78</v>
      </c>
      <c r="DR23" s="7">
        <v>79</v>
      </c>
      <c r="DS23" s="7">
        <v>80</v>
      </c>
      <c r="DT23" s="7">
        <v>81</v>
      </c>
      <c r="DU23" s="7">
        <v>82</v>
      </c>
      <c r="DV23" s="7">
        <v>83</v>
      </c>
      <c r="DW23" s="7">
        <v>84</v>
      </c>
      <c r="DX23" s="7">
        <v>85</v>
      </c>
      <c r="DY23" s="7">
        <v>86</v>
      </c>
      <c r="DZ23" s="7">
        <v>87</v>
      </c>
      <c r="EA23" s="7">
        <v>88</v>
      </c>
      <c r="EB23" s="7">
        <v>89</v>
      </c>
      <c r="EC23" s="7">
        <v>90</v>
      </c>
      <c r="ED23" s="7">
        <v>91</v>
      </c>
      <c r="EE23" s="7">
        <v>92</v>
      </c>
      <c r="EF23" s="7">
        <v>93</v>
      </c>
      <c r="EG23" s="7">
        <v>94</v>
      </c>
      <c r="EH23" s="7">
        <v>95</v>
      </c>
      <c r="EI23" s="7">
        <v>96</v>
      </c>
      <c r="EJ23" s="7">
        <v>97</v>
      </c>
      <c r="EK23" s="7">
        <v>98</v>
      </c>
      <c r="EL23" s="7">
        <v>99</v>
      </c>
      <c r="EM23" s="7">
        <v>100</v>
      </c>
      <c r="EN23" s="7">
        <v>101</v>
      </c>
      <c r="EO23" s="7">
        <v>102</v>
      </c>
      <c r="EP23" s="7">
        <v>103</v>
      </c>
      <c r="EQ23" s="7">
        <v>104</v>
      </c>
      <c r="ER23" s="7">
        <v>105</v>
      </c>
      <c r="ES23" s="7">
        <v>106</v>
      </c>
      <c r="ET23" s="7">
        <v>107</v>
      </c>
      <c r="EU23" s="7">
        <v>108</v>
      </c>
      <c r="EV23" s="7">
        <v>109</v>
      </c>
      <c r="EW23" s="7">
        <v>110</v>
      </c>
      <c r="EX23" s="7">
        <v>111</v>
      </c>
      <c r="EY23" s="7">
        <v>112</v>
      </c>
      <c r="EZ23" s="7">
        <v>113</v>
      </c>
      <c r="FA23" s="7">
        <v>114</v>
      </c>
      <c r="FB23" s="7">
        <v>115</v>
      </c>
      <c r="FC23" s="7">
        <v>116</v>
      </c>
      <c r="FD23" s="7">
        <v>117</v>
      </c>
      <c r="FE23" s="7">
        <v>118</v>
      </c>
      <c r="FF23" s="7">
        <v>119</v>
      </c>
      <c r="FG23" s="7">
        <v>120</v>
      </c>
      <c r="FH23" s="7">
        <v>121</v>
      </c>
      <c r="FI23" s="7">
        <v>122</v>
      </c>
      <c r="FJ23" s="7">
        <v>123</v>
      </c>
      <c r="FK23" s="7">
        <v>124</v>
      </c>
      <c r="FL23" s="7">
        <v>125</v>
      </c>
      <c r="FM23" s="7">
        <v>126</v>
      </c>
      <c r="FN23" s="7">
        <v>127</v>
      </c>
      <c r="FO23" s="7">
        <v>128</v>
      </c>
      <c r="FP23" s="7">
        <v>129</v>
      </c>
      <c r="FQ23" s="7">
        <v>130</v>
      </c>
      <c r="FR23" s="7">
        <v>131</v>
      </c>
      <c r="FS23" s="7">
        <v>132</v>
      </c>
      <c r="FT23" s="7">
        <v>133</v>
      </c>
      <c r="FU23" s="7">
        <v>134</v>
      </c>
      <c r="FV23" s="7">
        <v>135</v>
      </c>
      <c r="FW23" s="7">
        <v>136</v>
      </c>
      <c r="FX23" s="7">
        <v>137</v>
      </c>
      <c r="FY23" s="7">
        <v>138</v>
      </c>
      <c r="FZ23" s="7">
        <v>139</v>
      </c>
      <c r="GA23" s="7">
        <v>140</v>
      </c>
      <c r="GB23" s="7">
        <v>141</v>
      </c>
      <c r="GC23" s="7">
        <v>142</v>
      </c>
      <c r="GD23" s="7">
        <v>143</v>
      </c>
      <c r="GE23" s="7">
        <v>144</v>
      </c>
      <c r="GF23" s="7">
        <v>145</v>
      </c>
      <c r="GG23" s="7">
        <v>146</v>
      </c>
      <c r="GH23" s="7">
        <v>147</v>
      </c>
      <c r="GI23" s="7">
        <v>148</v>
      </c>
      <c r="GJ23" s="7">
        <v>149</v>
      </c>
      <c r="GK23" s="7">
        <v>150</v>
      </c>
      <c r="GL23" s="7">
        <v>151</v>
      </c>
      <c r="GM23" s="7">
        <v>152</v>
      </c>
      <c r="GN23" s="7">
        <v>153</v>
      </c>
      <c r="GO23" s="7">
        <v>154</v>
      </c>
      <c r="GP23" s="7">
        <v>155</v>
      </c>
      <c r="GQ23" s="7">
        <v>156</v>
      </c>
      <c r="GR23" s="7">
        <v>157</v>
      </c>
      <c r="GS23" s="7">
        <v>158</v>
      </c>
      <c r="GT23" s="7">
        <v>159</v>
      </c>
      <c r="GU23" s="7">
        <v>160</v>
      </c>
      <c r="GV23" s="7">
        <v>161</v>
      </c>
      <c r="GW23" s="7">
        <v>162</v>
      </c>
      <c r="GX23" s="7">
        <v>163</v>
      </c>
      <c r="GY23" s="7">
        <v>164</v>
      </c>
      <c r="GZ23" s="7">
        <v>165</v>
      </c>
      <c r="HA23" s="7">
        <v>166</v>
      </c>
      <c r="HB23" s="7">
        <v>167</v>
      </c>
      <c r="HC23" s="7">
        <v>168</v>
      </c>
      <c r="HD23" s="245" t="s">
        <v>52</v>
      </c>
      <c r="HE23" s="246"/>
      <c r="HF23" s="246"/>
      <c r="HG23" s="246"/>
      <c r="HH23" s="246"/>
      <c r="HI23" s="246"/>
      <c r="HJ23" s="246"/>
      <c r="HK23" s="246"/>
      <c r="HL23" s="246"/>
      <c r="HM23" s="246"/>
      <c r="HN23" s="246"/>
      <c r="HO23" s="246"/>
      <c r="HP23" s="246"/>
      <c r="HQ23" s="246"/>
      <c r="HR23" s="246"/>
      <c r="HS23" s="246"/>
      <c r="HT23" s="246"/>
      <c r="HU23" s="246"/>
      <c r="HV23" s="246"/>
      <c r="HW23" s="246"/>
      <c r="HY23" s="186" t="str">
        <f>' vor ReBeg (2)'!B7</f>
        <v>66/6</v>
      </c>
      <c r="HZ23" s="157"/>
      <c r="IA23" s="157"/>
      <c r="IB23" s="157"/>
      <c r="IC23" s="157"/>
      <c r="ID23" s="157"/>
      <c r="IE23" s="157"/>
      <c r="IF23" s="157"/>
      <c r="IG23" s="157"/>
      <c r="IH23" s="158"/>
      <c r="II23" s="156">
        <f>' vor ReBeg (2)'!B12</f>
        <v>66</v>
      </c>
      <c r="IJ23" s="157"/>
      <c r="IK23" s="157"/>
      <c r="IL23" s="157"/>
      <c r="IM23" s="157"/>
      <c r="IN23" s="157"/>
      <c r="IO23" s="157"/>
      <c r="IP23" s="158"/>
      <c r="IW23" s="6"/>
      <c r="IX23" s="6"/>
      <c r="IY23" s="6"/>
      <c r="IZ23" s="6"/>
      <c r="JA23" s="1"/>
    </row>
    <row r="24" spans="2:281" ht="9.9499999999999993" customHeight="1" x14ac:dyDescent="0.25">
      <c r="B24" s="248" t="s">
        <v>38</v>
      </c>
      <c r="C24" s="154"/>
      <c r="D24" s="154"/>
      <c r="E24" s="154"/>
      <c r="F24" s="154"/>
      <c r="G24" s="154"/>
      <c r="H24" s="154"/>
      <c r="I24" s="154"/>
      <c r="J24" s="250" t="s">
        <v>6</v>
      </c>
      <c r="K24" s="251"/>
      <c r="L24" s="251"/>
      <c r="M24" s="251"/>
      <c r="N24" s="251"/>
      <c r="O24" s="251"/>
      <c r="P24" s="251"/>
      <c r="Q24" s="251"/>
      <c r="R24" s="251"/>
      <c r="S24" s="251"/>
      <c r="T24" s="251"/>
      <c r="U24" s="251"/>
      <c r="V24" s="251"/>
      <c r="W24" s="251"/>
      <c r="X24" s="251"/>
      <c r="Y24" s="251"/>
      <c r="Z24" s="251"/>
      <c r="AA24" s="251"/>
      <c r="AB24" s="251"/>
      <c r="AC24" s="251"/>
      <c r="AD24" s="251"/>
      <c r="AE24" s="251"/>
      <c r="AF24" s="251"/>
      <c r="AG24" s="251"/>
      <c r="AH24" s="251"/>
      <c r="AI24" s="251"/>
      <c r="AJ24" s="251"/>
      <c r="AK24" s="251"/>
      <c r="AL24" s="251"/>
      <c r="AM24" s="251"/>
      <c r="AN24" s="251"/>
      <c r="AO24" s="251"/>
      <c r="AP24" s="251"/>
      <c r="AQ24" s="251"/>
      <c r="AR24" s="251"/>
      <c r="AS24" s="251"/>
      <c r="AU24" s="253">
        <v>50</v>
      </c>
      <c r="AV24" s="254"/>
      <c r="AW24" s="254"/>
      <c r="AX24" s="193"/>
      <c r="AY24" s="255"/>
      <c r="AZ24" s="255"/>
      <c r="BA24" s="195"/>
      <c r="BB24" s="79">
        <v>11</v>
      </c>
      <c r="BC24" s="80">
        <v>12</v>
      </c>
      <c r="BD24" s="81">
        <v>13</v>
      </c>
      <c r="BE24" s="82">
        <v>14</v>
      </c>
      <c r="BF24" s="81">
        <v>15</v>
      </c>
      <c r="BG24" s="81">
        <v>16</v>
      </c>
      <c r="BH24" s="83">
        <v>17</v>
      </c>
      <c r="BI24" s="80">
        <v>18</v>
      </c>
      <c r="BJ24" s="81">
        <v>19</v>
      </c>
      <c r="BK24" s="82">
        <v>20</v>
      </c>
      <c r="BL24" s="81">
        <v>21</v>
      </c>
      <c r="BM24" s="81">
        <v>22</v>
      </c>
      <c r="BN24" s="83">
        <v>23</v>
      </c>
      <c r="BO24" s="80">
        <v>24</v>
      </c>
      <c r="BP24" s="81">
        <v>25</v>
      </c>
      <c r="BQ24" s="82">
        <v>26</v>
      </c>
      <c r="BR24" s="81">
        <v>27</v>
      </c>
      <c r="BS24" s="81">
        <v>28</v>
      </c>
      <c r="BT24" s="83">
        <v>29</v>
      </c>
      <c r="BU24" s="80">
        <v>30</v>
      </c>
      <c r="BV24" s="81">
        <v>31</v>
      </c>
      <c r="BW24" s="82">
        <v>32</v>
      </c>
      <c r="BX24" s="81">
        <v>33</v>
      </c>
      <c r="BY24" s="81">
        <v>34</v>
      </c>
      <c r="BZ24" s="83">
        <v>35</v>
      </c>
      <c r="CA24" s="80">
        <v>36</v>
      </c>
      <c r="CB24" s="81">
        <v>37</v>
      </c>
      <c r="CC24" s="82">
        <v>38</v>
      </c>
      <c r="CD24" s="81">
        <v>39</v>
      </c>
      <c r="CE24" s="81">
        <v>40</v>
      </c>
      <c r="CF24" s="83">
        <v>41</v>
      </c>
      <c r="CG24" s="80">
        <v>42</v>
      </c>
      <c r="CH24" s="81">
        <v>43</v>
      </c>
      <c r="CI24" s="82">
        <v>44</v>
      </c>
      <c r="CJ24" s="81">
        <v>45</v>
      </c>
      <c r="CK24" s="81">
        <v>46</v>
      </c>
      <c r="CL24" s="83">
        <v>47</v>
      </c>
      <c r="CM24" s="80">
        <v>48</v>
      </c>
      <c r="CN24" s="81">
        <v>49</v>
      </c>
      <c r="CO24" s="82">
        <v>50</v>
      </c>
      <c r="CP24" s="81">
        <v>51</v>
      </c>
      <c r="CQ24" s="81">
        <v>52</v>
      </c>
      <c r="CR24" s="83">
        <v>53</v>
      </c>
      <c r="CS24" s="80">
        <v>54</v>
      </c>
      <c r="CT24" s="81">
        <v>55</v>
      </c>
      <c r="CU24" s="82">
        <v>56</v>
      </c>
      <c r="CV24" s="81">
        <v>57</v>
      </c>
      <c r="CW24" s="81">
        <v>58</v>
      </c>
      <c r="CX24" s="83">
        <v>59</v>
      </c>
      <c r="CY24" s="80">
        <v>60</v>
      </c>
      <c r="CZ24" s="81">
        <v>61</v>
      </c>
      <c r="DA24" s="82">
        <v>62</v>
      </c>
      <c r="DB24" s="81">
        <v>63</v>
      </c>
      <c r="DC24" s="81">
        <v>64</v>
      </c>
      <c r="DD24" s="83">
        <v>65</v>
      </c>
      <c r="DE24" s="80">
        <v>66</v>
      </c>
      <c r="DF24" s="81">
        <v>67</v>
      </c>
      <c r="DG24" s="82">
        <v>68</v>
      </c>
      <c r="DH24" s="81">
        <v>69</v>
      </c>
      <c r="DI24" s="81">
        <v>70</v>
      </c>
      <c r="DJ24" s="83">
        <v>71</v>
      </c>
      <c r="DK24" s="80">
        <v>72</v>
      </c>
      <c r="DL24" s="81">
        <v>73</v>
      </c>
      <c r="DM24" s="82">
        <v>74</v>
      </c>
      <c r="DN24" s="81">
        <v>75</v>
      </c>
      <c r="DO24" s="81">
        <v>76</v>
      </c>
      <c r="DP24" s="83">
        <v>77</v>
      </c>
      <c r="DQ24" s="80">
        <v>78</v>
      </c>
      <c r="DR24" s="81">
        <v>79</v>
      </c>
      <c r="DS24" s="82">
        <v>80</v>
      </c>
      <c r="DT24" s="81">
        <v>81</v>
      </c>
      <c r="DU24" s="81">
        <v>82</v>
      </c>
      <c r="DV24" s="83">
        <v>83</v>
      </c>
      <c r="DW24" s="80">
        <v>84</v>
      </c>
      <c r="DX24" s="81">
        <v>85</v>
      </c>
      <c r="DY24" s="82">
        <v>86</v>
      </c>
      <c r="DZ24" s="81">
        <v>87</v>
      </c>
      <c r="EA24" s="81">
        <v>88</v>
      </c>
      <c r="EB24" s="83">
        <v>89</v>
      </c>
      <c r="EC24" s="80">
        <v>90</v>
      </c>
      <c r="ED24" s="81">
        <v>91</v>
      </c>
      <c r="EE24" s="82">
        <v>92</v>
      </c>
      <c r="EF24" s="81">
        <v>93</v>
      </c>
      <c r="EG24" s="81">
        <v>94</v>
      </c>
      <c r="EH24" s="83">
        <v>95</v>
      </c>
      <c r="EI24" s="80">
        <v>96</v>
      </c>
      <c r="EJ24" s="81">
        <v>97</v>
      </c>
      <c r="EK24" s="82">
        <v>98</v>
      </c>
      <c r="EL24" s="81">
        <v>99</v>
      </c>
      <c r="EM24" s="81">
        <v>100</v>
      </c>
      <c r="EN24" s="83">
        <v>101</v>
      </c>
      <c r="EO24" s="80">
        <v>102</v>
      </c>
      <c r="EP24" s="81">
        <v>103</v>
      </c>
      <c r="EQ24" s="82">
        <v>104</v>
      </c>
      <c r="ER24" s="81">
        <v>105</v>
      </c>
      <c r="ES24" s="81">
        <v>106</v>
      </c>
      <c r="ET24" s="83">
        <v>107</v>
      </c>
      <c r="EU24" s="80">
        <v>108</v>
      </c>
      <c r="EV24" s="81">
        <v>109</v>
      </c>
      <c r="EW24" s="82">
        <v>110</v>
      </c>
      <c r="EX24" s="81">
        <v>111</v>
      </c>
      <c r="EY24" s="81">
        <v>112</v>
      </c>
      <c r="EZ24" s="83">
        <v>113</v>
      </c>
      <c r="FA24" s="80">
        <v>114</v>
      </c>
      <c r="FB24" s="81">
        <v>115</v>
      </c>
      <c r="FC24" s="82">
        <v>116</v>
      </c>
      <c r="FD24" s="81">
        <v>117</v>
      </c>
      <c r="FE24" s="81">
        <v>118</v>
      </c>
      <c r="FF24" s="83">
        <v>119</v>
      </c>
      <c r="FG24" s="80">
        <v>120</v>
      </c>
      <c r="FH24" s="81">
        <v>121</v>
      </c>
      <c r="FI24" s="82">
        <v>122</v>
      </c>
      <c r="FJ24" s="81">
        <v>123</v>
      </c>
      <c r="FK24" s="81">
        <v>124</v>
      </c>
      <c r="FL24" s="83">
        <v>125</v>
      </c>
      <c r="FM24" s="80">
        <v>126</v>
      </c>
      <c r="FN24" s="81">
        <v>127</v>
      </c>
      <c r="FO24" s="82">
        <v>128</v>
      </c>
      <c r="FP24" s="81">
        <v>129</v>
      </c>
      <c r="FQ24" s="81">
        <v>130</v>
      </c>
      <c r="FR24" s="83">
        <v>131</v>
      </c>
      <c r="FS24" s="80">
        <v>132</v>
      </c>
      <c r="FT24" s="81">
        <v>133</v>
      </c>
      <c r="FU24" s="82">
        <v>134</v>
      </c>
      <c r="FV24" s="81">
        <v>135</v>
      </c>
      <c r="FW24" s="81">
        <v>136</v>
      </c>
      <c r="FX24" s="83">
        <v>137</v>
      </c>
      <c r="FY24" s="80">
        <v>138</v>
      </c>
      <c r="FZ24" s="81">
        <v>139</v>
      </c>
      <c r="GA24" s="82">
        <v>140</v>
      </c>
      <c r="GB24" s="81">
        <v>141</v>
      </c>
      <c r="GC24" s="81">
        <v>142</v>
      </c>
      <c r="GD24" s="83">
        <v>143</v>
      </c>
      <c r="GE24" s="80">
        <v>144</v>
      </c>
      <c r="GF24" s="81">
        <v>145</v>
      </c>
      <c r="GG24" s="82">
        <v>146</v>
      </c>
      <c r="GH24" s="81">
        <v>147</v>
      </c>
      <c r="GI24" s="81">
        <v>148</v>
      </c>
      <c r="GJ24" s="83">
        <v>149</v>
      </c>
      <c r="GK24" s="80">
        <v>150</v>
      </c>
      <c r="GL24" s="81">
        <v>151</v>
      </c>
      <c r="GM24" s="82">
        <v>152</v>
      </c>
      <c r="GN24" s="81">
        <v>153</v>
      </c>
      <c r="GO24" s="81">
        <v>154</v>
      </c>
      <c r="GP24" s="83">
        <v>155</v>
      </c>
      <c r="GQ24" s="80">
        <v>156</v>
      </c>
      <c r="GR24" s="81">
        <v>157</v>
      </c>
      <c r="GS24" s="82">
        <v>158</v>
      </c>
      <c r="GT24" s="81">
        <v>159</v>
      </c>
      <c r="GU24" s="81">
        <v>160</v>
      </c>
      <c r="GV24" s="83">
        <v>161</v>
      </c>
      <c r="GW24" s="80">
        <v>162</v>
      </c>
      <c r="GX24" s="81">
        <v>163</v>
      </c>
      <c r="GY24" s="82">
        <v>164</v>
      </c>
      <c r="GZ24" s="81">
        <v>165</v>
      </c>
      <c r="HA24" s="81">
        <v>166</v>
      </c>
      <c r="HB24" s="83">
        <v>167</v>
      </c>
      <c r="HC24" s="6">
        <v>168</v>
      </c>
      <c r="HD24" s="245" t="s">
        <v>36</v>
      </c>
      <c r="HE24" s="246"/>
      <c r="HF24" s="246"/>
      <c r="HG24" s="246"/>
      <c r="HH24" s="246"/>
      <c r="HI24" s="246"/>
      <c r="HJ24" s="246"/>
      <c r="HK24" s="246"/>
      <c r="HL24" s="246"/>
      <c r="HM24" s="246"/>
      <c r="HN24" s="246"/>
      <c r="HO24" s="246"/>
      <c r="HP24" s="246"/>
      <c r="HQ24" s="246"/>
      <c r="HR24" s="246"/>
      <c r="HS24" s="246"/>
      <c r="HT24" s="246"/>
      <c r="HU24" s="246"/>
      <c r="HV24" s="246"/>
      <c r="HW24" s="246"/>
      <c r="HX24" s="84"/>
      <c r="HY24" s="256" t="str">
        <f>' vor ReBeg (2)'!B8</f>
        <v>66/6</v>
      </c>
      <c r="HZ24" s="160"/>
      <c r="IA24" s="160"/>
      <c r="IB24" s="160"/>
      <c r="IC24" s="160"/>
      <c r="ID24" s="160"/>
      <c r="IE24" s="160"/>
      <c r="IF24" s="160"/>
      <c r="IG24" s="160"/>
      <c r="IH24" s="161"/>
      <c r="II24" s="176">
        <f>' vor ReBeg (2)'!B13</f>
        <v>66</v>
      </c>
      <c r="IJ24" s="160"/>
      <c r="IK24" s="160"/>
      <c r="IL24" s="160"/>
      <c r="IM24" s="160"/>
      <c r="IN24" s="160"/>
      <c r="IO24" s="160"/>
      <c r="IP24" s="161"/>
      <c r="IW24" s="6"/>
      <c r="IX24" s="6"/>
      <c r="IY24" s="6"/>
      <c r="IZ24" s="6"/>
      <c r="JA24" s="79"/>
    </row>
    <row r="25" spans="2:281" ht="3.95" customHeight="1" x14ac:dyDescent="0.25">
      <c r="B25" s="249"/>
      <c r="C25" s="154"/>
      <c r="D25" s="154"/>
      <c r="E25" s="154"/>
      <c r="F25" s="154"/>
      <c r="G25" s="154"/>
      <c r="H25" s="154"/>
      <c r="I25" s="154"/>
      <c r="J25" s="252"/>
      <c r="K25" s="252"/>
      <c r="L25" s="252"/>
      <c r="M25" s="252"/>
      <c r="N25" s="252"/>
      <c r="O25" s="252"/>
      <c r="P25" s="252"/>
      <c r="Q25" s="252"/>
      <c r="R25" s="252"/>
      <c r="S25" s="252"/>
      <c r="T25" s="252"/>
      <c r="U25" s="252"/>
      <c r="V25" s="252"/>
      <c r="W25" s="252"/>
      <c r="X25" s="252"/>
      <c r="Y25" s="252"/>
      <c r="Z25" s="252"/>
      <c r="AA25" s="252"/>
      <c r="AB25" s="252"/>
      <c r="AC25" s="252"/>
      <c r="AD25" s="252"/>
      <c r="AE25" s="252"/>
      <c r="AF25" s="252"/>
      <c r="AG25" s="252"/>
      <c r="AH25" s="252"/>
      <c r="AI25" s="252"/>
      <c r="AJ25" s="252"/>
      <c r="AK25" s="252"/>
      <c r="AL25" s="252"/>
      <c r="AM25" s="252"/>
      <c r="AN25" s="252"/>
      <c r="AO25" s="252"/>
      <c r="AP25" s="252"/>
      <c r="AQ25" s="252"/>
      <c r="AR25" s="252"/>
      <c r="AS25" s="252"/>
      <c r="AU25" s="254"/>
      <c r="AV25" s="254"/>
      <c r="AW25" s="254"/>
      <c r="AX25" s="193"/>
      <c r="AY25" s="255"/>
      <c r="AZ25" s="255"/>
      <c r="BA25" s="195"/>
      <c r="BB25" s="79"/>
      <c r="BC25" s="85"/>
      <c r="BD25" s="6"/>
      <c r="BE25" s="6"/>
      <c r="BF25" s="6"/>
      <c r="BG25" s="6"/>
      <c r="BH25" s="86"/>
      <c r="BI25" s="6"/>
      <c r="BJ25" s="6"/>
      <c r="BK25" s="6"/>
      <c r="BL25" s="6"/>
      <c r="BM25" s="6"/>
      <c r="BN25" s="86"/>
      <c r="BO25" s="85"/>
      <c r="BP25" s="6"/>
      <c r="BQ25" s="6"/>
      <c r="BR25" s="6"/>
      <c r="BS25" s="6"/>
      <c r="BT25" s="6"/>
      <c r="BU25" s="85"/>
      <c r="BV25" s="6"/>
      <c r="BW25" s="6"/>
      <c r="BX25" s="6"/>
      <c r="BY25" s="6"/>
      <c r="BZ25" s="86"/>
      <c r="CA25" s="85"/>
      <c r="CB25" s="6"/>
      <c r="CC25" s="6"/>
      <c r="CD25" s="6"/>
      <c r="CE25" s="6"/>
      <c r="CF25" s="86"/>
      <c r="CG25" s="6"/>
      <c r="CH25" s="6"/>
      <c r="CI25" s="6"/>
      <c r="CJ25" s="6"/>
      <c r="CK25" s="6"/>
      <c r="CL25" s="86"/>
      <c r="CM25" s="85"/>
      <c r="CN25" s="6"/>
      <c r="CO25" s="6"/>
      <c r="CP25" s="6"/>
      <c r="CQ25" s="6"/>
      <c r="CR25" s="6"/>
      <c r="CS25" s="85"/>
      <c r="CT25" s="6"/>
      <c r="CU25" s="6"/>
      <c r="CV25" s="6"/>
      <c r="CW25" s="6"/>
      <c r="CX25" s="86"/>
      <c r="CY25" s="85"/>
      <c r="CZ25" s="6"/>
      <c r="DA25" s="6"/>
      <c r="DB25" s="6"/>
      <c r="DC25" s="6"/>
      <c r="DD25" s="86"/>
      <c r="DE25" s="6"/>
      <c r="DF25" s="6"/>
      <c r="DG25" s="6"/>
      <c r="DH25" s="6"/>
      <c r="DI25" s="6"/>
      <c r="DJ25" s="86"/>
      <c r="DK25" s="85"/>
      <c r="DL25" s="6"/>
      <c r="DM25" s="6"/>
      <c r="DN25" s="6"/>
      <c r="DO25" s="6"/>
      <c r="DP25" s="6"/>
      <c r="DQ25" s="85"/>
      <c r="DR25" s="6"/>
      <c r="DS25" s="6"/>
      <c r="DT25" s="6"/>
      <c r="DU25" s="6"/>
      <c r="DV25" s="86"/>
      <c r="DW25" s="85"/>
      <c r="DX25" s="6"/>
      <c r="DY25" s="6"/>
      <c r="DZ25" s="6"/>
      <c r="EA25" s="6"/>
      <c r="EB25" s="86"/>
      <c r="EC25" s="6"/>
      <c r="ED25" s="6"/>
      <c r="EE25" s="6"/>
      <c r="EF25" s="6"/>
      <c r="EG25" s="6"/>
      <c r="EH25" s="86"/>
      <c r="EI25" s="85"/>
      <c r="EJ25" s="6"/>
      <c r="EK25" s="6"/>
      <c r="EL25" s="6"/>
      <c r="EM25" s="6"/>
      <c r="EN25" s="6"/>
      <c r="EO25" s="85"/>
      <c r="EP25" s="6"/>
      <c r="EQ25" s="6"/>
      <c r="ER25" s="6"/>
      <c r="ES25" s="6"/>
      <c r="ET25" s="86"/>
      <c r="EU25" s="85"/>
      <c r="EV25" s="6"/>
      <c r="EW25" s="6"/>
      <c r="EX25" s="6"/>
      <c r="EY25" s="6"/>
      <c r="EZ25" s="86"/>
      <c r="FA25" s="6"/>
      <c r="FB25" s="6"/>
      <c r="FC25" s="6"/>
      <c r="FD25" s="6"/>
      <c r="FE25" s="6"/>
      <c r="FF25" s="86"/>
      <c r="FG25" s="85"/>
      <c r="FH25" s="6"/>
      <c r="FI25" s="6"/>
      <c r="FJ25" s="6"/>
      <c r="FK25" s="6"/>
      <c r="FL25" s="6"/>
      <c r="FM25" s="85"/>
      <c r="FN25" s="6"/>
      <c r="FO25" s="6"/>
      <c r="FP25" s="6"/>
      <c r="FQ25" s="6"/>
      <c r="FR25" s="86"/>
      <c r="FS25" s="85"/>
      <c r="FT25" s="6"/>
      <c r="FU25" s="6"/>
      <c r="FV25" s="6"/>
      <c r="FW25" s="6"/>
      <c r="FX25" s="86"/>
      <c r="FY25" s="6"/>
      <c r="FZ25" s="6"/>
      <c r="GA25" s="6"/>
      <c r="GB25" s="6"/>
      <c r="GC25" s="6"/>
      <c r="GD25" s="86"/>
      <c r="GE25" s="85"/>
      <c r="GF25" s="6"/>
      <c r="GG25" s="6"/>
      <c r="GH25" s="6"/>
      <c r="GI25" s="6"/>
      <c r="GJ25" s="6"/>
      <c r="GK25" s="85"/>
      <c r="GL25" s="6"/>
      <c r="GM25" s="6"/>
      <c r="GN25" s="6"/>
      <c r="GO25" s="6"/>
      <c r="GP25" s="86"/>
      <c r="GQ25" s="85"/>
      <c r="GR25" s="6"/>
      <c r="GS25" s="6"/>
      <c r="GT25" s="6"/>
      <c r="GU25" s="6"/>
      <c r="GV25" s="6"/>
      <c r="GW25" s="85"/>
      <c r="GX25" s="6"/>
      <c r="GY25" s="6"/>
      <c r="GZ25" s="6"/>
      <c r="HA25" s="6"/>
      <c r="HB25" s="86"/>
      <c r="HC25" s="6"/>
      <c r="HD25" s="210"/>
      <c r="HE25" s="211"/>
      <c r="HF25" s="211"/>
      <c r="HG25" s="211"/>
      <c r="HH25" s="211"/>
      <c r="HI25" s="211"/>
      <c r="HJ25" s="211"/>
      <c r="HK25" s="211"/>
      <c r="HL25" s="211"/>
      <c r="HM25" s="211"/>
      <c r="HN25" s="211"/>
      <c r="HO25" s="211"/>
      <c r="HP25" s="211"/>
      <c r="HQ25" s="211"/>
      <c r="HR25" s="211"/>
      <c r="HS25" s="211"/>
      <c r="HT25" s="211"/>
      <c r="HU25" s="211"/>
      <c r="HV25" s="211"/>
      <c r="HW25" s="211"/>
      <c r="HX25" s="71"/>
      <c r="HY25" s="162"/>
      <c r="HZ25" s="163"/>
      <c r="IA25" s="163"/>
      <c r="IB25" s="163"/>
      <c r="IC25" s="163"/>
      <c r="ID25" s="163"/>
      <c r="IE25" s="163"/>
      <c r="IF25" s="163"/>
      <c r="IG25" s="163"/>
      <c r="IH25" s="164"/>
      <c r="II25" s="177"/>
      <c r="IJ25" s="163"/>
      <c r="IK25" s="163"/>
      <c r="IL25" s="163"/>
      <c r="IM25" s="163"/>
      <c r="IN25" s="163"/>
      <c r="IO25" s="163"/>
      <c r="IP25" s="164"/>
      <c r="IW25" s="6"/>
      <c r="IX25" s="6"/>
      <c r="IY25" s="6"/>
      <c r="IZ25" s="6"/>
    </row>
    <row r="26" spans="2:281" s="7" customFormat="1" ht="13.9" customHeight="1" x14ac:dyDescent="0.25">
      <c r="B26" s="39" t="s">
        <v>39</v>
      </c>
      <c r="C26" s="27"/>
      <c r="D26" s="27"/>
      <c r="E26" s="27"/>
      <c r="F26" s="27"/>
      <c r="G26" s="27"/>
      <c r="H26" s="27"/>
      <c r="I26" s="27"/>
      <c r="J26" s="196" t="s">
        <v>18</v>
      </c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  <c r="AJ26" s="243"/>
      <c r="AK26" s="243"/>
      <c r="AL26" s="243"/>
      <c r="AM26" s="243"/>
      <c r="AN26" s="243"/>
      <c r="AO26" s="243"/>
      <c r="AP26" s="243"/>
      <c r="AQ26" s="243"/>
      <c r="AR26" s="243"/>
      <c r="AS26" s="243"/>
      <c r="AT26" s="87"/>
      <c r="AU26" s="187">
        <v>60</v>
      </c>
      <c r="AV26" s="188"/>
      <c r="AW26" s="188"/>
      <c r="AX26" s="188"/>
      <c r="AY26" s="189"/>
      <c r="AZ26" s="189"/>
      <c r="BA26" s="190"/>
      <c r="BB26" s="88"/>
      <c r="BC26" s="173">
        <v>2020</v>
      </c>
      <c r="BD26" s="174"/>
      <c r="BE26" s="174"/>
      <c r="BF26" s="174"/>
      <c r="BG26" s="174"/>
      <c r="BH26" s="174"/>
      <c r="BI26" s="174"/>
      <c r="BJ26" s="174"/>
      <c r="BK26" s="174"/>
      <c r="BL26" s="174"/>
      <c r="BM26" s="174"/>
      <c r="BN26" s="175"/>
      <c r="BO26" s="173">
        <v>2021</v>
      </c>
      <c r="BP26" s="174"/>
      <c r="BQ26" s="174"/>
      <c r="BR26" s="174"/>
      <c r="BS26" s="174"/>
      <c r="BT26" s="174"/>
      <c r="BU26" s="174"/>
      <c r="BV26" s="174"/>
      <c r="BW26" s="174"/>
      <c r="BX26" s="174"/>
      <c r="BY26" s="174"/>
      <c r="BZ26" s="175"/>
      <c r="CA26" s="173">
        <v>2022</v>
      </c>
      <c r="CB26" s="174"/>
      <c r="CC26" s="174"/>
      <c r="CD26" s="174"/>
      <c r="CE26" s="174"/>
      <c r="CF26" s="174"/>
      <c r="CG26" s="174"/>
      <c r="CH26" s="174"/>
      <c r="CI26" s="174"/>
      <c r="CJ26" s="174"/>
      <c r="CK26" s="174"/>
      <c r="CL26" s="175"/>
      <c r="CM26" s="173">
        <v>2023</v>
      </c>
      <c r="CN26" s="174"/>
      <c r="CO26" s="174"/>
      <c r="CP26" s="174"/>
      <c r="CQ26" s="174"/>
      <c r="CR26" s="174"/>
      <c r="CS26" s="174"/>
      <c r="CT26" s="174"/>
      <c r="CU26" s="174"/>
      <c r="CV26" s="174"/>
      <c r="CW26" s="174"/>
      <c r="CX26" s="175"/>
      <c r="CY26" s="173">
        <v>2024</v>
      </c>
      <c r="CZ26" s="174"/>
      <c r="DA26" s="174"/>
      <c r="DB26" s="174"/>
      <c r="DC26" s="174"/>
      <c r="DD26" s="174"/>
      <c r="DE26" s="174"/>
      <c r="DF26" s="174"/>
      <c r="DG26" s="174"/>
      <c r="DH26" s="174"/>
      <c r="DI26" s="174"/>
      <c r="DJ26" s="175"/>
      <c r="DK26" s="173">
        <v>2025</v>
      </c>
      <c r="DL26" s="174"/>
      <c r="DM26" s="174"/>
      <c r="DN26" s="174"/>
      <c r="DO26" s="174"/>
      <c r="DP26" s="174"/>
      <c r="DQ26" s="174"/>
      <c r="DR26" s="174"/>
      <c r="DS26" s="174"/>
      <c r="DT26" s="174"/>
      <c r="DU26" s="174"/>
      <c r="DV26" s="175"/>
      <c r="DW26" s="173">
        <v>2026</v>
      </c>
      <c r="DX26" s="174"/>
      <c r="DY26" s="174"/>
      <c r="DZ26" s="174"/>
      <c r="EA26" s="174"/>
      <c r="EB26" s="174"/>
      <c r="EC26" s="174"/>
      <c r="ED26" s="174"/>
      <c r="EE26" s="174"/>
      <c r="EF26" s="174"/>
      <c r="EG26" s="174"/>
      <c r="EH26" s="175"/>
      <c r="EI26" s="173">
        <v>2027</v>
      </c>
      <c r="EJ26" s="174"/>
      <c r="EK26" s="174"/>
      <c r="EL26" s="174"/>
      <c r="EM26" s="174"/>
      <c r="EN26" s="174"/>
      <c r="EO26" s="174"/>
      <c r="EP26" s="174"/>
      <c r="EQ26" s="174"/>
      <c r="ER26" s="174"/>
      <c r="ES26" s="174"/>
      <c r="ET26" s="175"/>
      <c r="EU26" s="173">
        <v>2028</v>
      </c>
      <c r="EV26" s="174"/>
      <c r="EW26" s="174"/>
      <c r="EX26" s="174"/>
      <c r="EY26" s="174"/>
      <c r="EZ26" s="174"/>
      <c r="FA26" s="174"/>
      <c r="FB26" s="174"/>
      <c r="FC26" s="174"/>
      <c r="FD26" s="174"/>
      <c r="FE26" s="174"/>
      <c r="FF26" s="175"/>
      <c r="FG26" s="173">
        <v>2029</v>
      </c>
      <c r="FH26" s="174"/>
      <c r="FI26" s="174"/>
      <c r="FJ26" s="174"/>
      <c r="FK26" s="174"/>
      <c r="FL26" s="174"/>
      <c r="FM26" s="174"/>
      <c r="FN26" s="174"/>
      <c r="FO26" s="174"/>
      <c r="FP26" s="174"/>
      <c r="FQ26" s="174"/>
      <c r="FR26" s="175"/>
      <c r="FS26" s="173">
        <v>2030</v>
      </c>
      <c r="FT26" s="174"/>
      <c r="FU26" s="174"/>
      <c r="FV26" s="174"/>
      <c r="FW26" s="174"/>
      <c r="FX26" s="174"/>
      <c r="FY26" s="174"/>
      <c r="FZ26" s="174"/>
      <c r="GA26" s="174"/>
      <c r="GB26" s="174"/>
      <c r="GC26" s="174"/>
      <c r="GD26" s="175"/>
      <c r="GE26" s="173">
        <v>2031</v>
      </c>
      <c r="GF26" s="174"/>
      <c r="GG26" s="174"/>
      <c r="GH26" s="174"/>
      <c r="GI26" s="174"/>
      <c r="GJ26" s="174"/>
      <c r="GK26" s="174"/>
      <c r="GL26" s="174"/>
      <c r="GM26" s="174"/>
      <c r="GN26" s="174"/>
      <c r="GO26" s="174"/>
      <c r="GP26" s="175"/>
      <c r="GQ26" s="173">
        <v>2032</v>
      </c>
      <c r="GR26" s="174"/>
      <c r="GS26" s="174"/>
      <c r="GT26" s="174"/>
      <c r="GU26" s="174"/>
      <c r="GV26" s="174"/>
      <c r="GW26" s="174"/>
      <c r="GX26" s="174"/>
      <c r="GY26" s="174"/>
      <c r="GZ26" s="174"/>
      <c r="HA26" s="174"/>
      <c r="HB26" s="175"/>
      <c r="HD26" s="76" t="s">
        <v>65</v>
      </c>
      <c r="HE26" s="1"/>
      <c r="IA26" s="76"/>
      <c r="IB26" s="76"/>
      <c r="IC26" s="153" t="s">
        <v>63</v>
      </c>
      <c r="ID26" s="154"/>
      <c r="IE26" s="154"/>
      <c r="IF26" s="154"/>
      <c r="IG26" s="154"/>
      <c r="IH26" s="154"/>
      <c r="II26" s="154"/>
      <c r="IJ26" s="155" t="s">
        <v>64</v>
      </c>
      <c r="IK26" s="154"/>
      <c r="IL26" s="154"/>
      <c r="IM26" s="154"/>
      <c r="IN26" s="154"/>
      <c r="IO26" s="154"/>
      <c r="IP26" s="154"/>
      <c r="IQ26" s="6"/>
      <c r="IR26" s="6"/>
      <c r="IS26" s="6"/>
      <c r="IT26" s="6"/>
      <c r="IU26" s="6"/>
      <c r="IV26" s="6"/>
      <c r="IW26" s="6"/>
      <c r="IX26" s="6"/>
      <c r="IY26" s="6"/>
      <c r="IZ26" s="6"/>
    </row>
    <row r="27" spans="2:281" ht="12" customHeight="1" x14ac:dyDescent="0.25">
      <c r="B27" s="6"/>
      <c r="AI27" s="89"/>
      <c r="AJ27" s="90"/>
      <c r="AK27" s="90"/>
      <c r="AL27" s="90"/>
      <c r="AM27" s="90"/>
      <c r="AN27" s="90"/>
      <c r="AO27" s="90"/>
      <c r="AP27" s="90"/>
      <c r="AQ27" s="90"/>
      <c r="BB27" s="1">
        <v>11</v>
      </c>
      <c r="BC27" s="1">
        <v>12</v>
      </c>
      <c r="BD27" s="1">
        <v>13</v>
      </c>
      <c r="BE27" s="1">
        <v>14</v>
      </c>
      <c r="BF27" s="1">
        <v>15</v>
      </c>
      <c r="BG27" s="1">
        <v>16</v>
      </c>
      <c r="BH27" s="1">
        <v>17</v>
      </c>
      <c r="BI27" s="1">
        <v>18</v>
      </c>
      <c r="BJ27" s="1">
        <v>19</v>
      </c>
      <c r="BK27" s="1">
        <v>20</v>
      </c>
      <c r="BL27" s="1">
        <v>21</v>
      </c>
      <c r="BM27" s="1">
        <v>22</v>
      </c>
      <c r="BN27" s="1">
        <v>23</v>
      </c>
      <c r="BO27" s="1">
        <v>24</v>
      </c>
      <c r="BP27" s="1">
        <v>25</v>
      </c>
      <c r="BQ27" s="1">
        <v>26</v>
      </c>
      <c r="BR27" s="1">
        <v>27</v>
      </c>
      <c r="BS27" s="1">
        <v>28</v>
      </c>
      <c r="BT27" s="1">
        <v>29</v>
      </c>
      <c r="BU27" s="1">
        <v>30</v>
      </c>
      <c r="BV27" s="1">
        <v>31</v>
      </c>
      <c r="BW27" s="1">
        <v>32</v>
      </c>
      <c r="BX27" s="1">
        <v>33</v>
      </c>
      <c r="BY27" s="1">
        <v>34</v>
      </c>
      <c r="BZ27" s="1">
        <v>35</v>
      </c>
      <c r="CA27" s="1">
        <v>36</v>
      </c>
      <c r="CB27" s="1">
        <v>37</v>
      </c>
      <c r="CC27" s="1">
        <v>38</v>
      </c>
      <c r="CD27" s="1">
        <v>39</v>
      </c>
      <c r="CE27" s="1">
        <v>40</v>
      </c>
      <c r="CF27" s="1">
        <v>41</v>
      </c>
      <c r="CG27" s="1">
        <v>42</v>
      </c>
      <c r="CH27" s="1">
        <v>43</v>
      </c>
      <c r="CI27" s="1">
        <v>44</v>
      </c>
      <c r="CJ27" s="1">
        <v>45</v>
      </c>
      <c r="CK27" s="1">
        <v>46</v>
      </c>
      <c r="CL27" s="1">
        <v>47</v>
      </c>
      <c r="CM27" s="1">
        <v>48</v>
      </c>
      <c r="CN27" s="1">
        <v>49</v>
      </c>
      <c r="CO27" s="1">
        <v>50</v>
      </c>
      <c r="CP27" s="1">
        <v>51</v>
      </c>
      <c r="CQ27" s="1">
        <v>52</v>
      </c>
      <c r="CR27" s="1">
        <v>53</v>
      </c>
      <c r="CS27" s="1">
        <v>54</v>
      </c>
      <c r="CT27" s="1">
        <v>55</v>
      </c>
      <c r="CU27" s="1">
        <v>56</v>
      </c>
      <c r="CV27" s="1">
        <v>57</v>
      </c>
      <c r="CW27" s="1">
        <v>58</v>
      </c>
      <c r="CX27" s="1">
        <v>59</v>
      </c>
      <c r="CY27" s="1">
        <v>60</v>
      </c>
      <c r="CZ27" s="54" t="str">
        <f>' vor ReBeg (2)'!B4</f>
        <v/>
      </c>
      <c r="HB27" s="53" t="str">
        <f>' vor ReBeg (2)'!B3</f>
        <v/>
      </c>
      <c r="HC27" s="1">
        <v>168</v>
      </c>
      <c r="HE27" s="6"/>
      <c r="HF27" s="6"/>
      <c r="HG27" s="79"/>
      <c r="HH27" s="79"/>
      <c r="HI27" s="79"/>
      <c r="HJ27" s="79"/>
      <c r="HK27" s="79"/>
      <c r="HL27" s="79"/>
      <c r="HN27" s="79"/>
      <c r="HO27" s="79"/>
      <c r="HP27" s="79"/>
      <c r="HQ27" s="79"/>
      <c r="HR27" s="6"/>
      <c r="HS27" s="79"/>
      <c r="HT27" s="79"/>
      <c r="HU27" s="79"/>
      <c r="HV27" s="79"/>
      <c r="HW27" s="79"/>
      <c r="HX27" s="79"/>
      <c r="IR27" s="6"/>
      <c r="IS27" s="6"/>
      <c r="IT27" s="6"/>
      <c r="IU27" s="6"/>
      <c r="IV27" s="6"/>
      <c r="IW27" s="6"/>
      <c r="IX27" s="6"/>
      <c r="IY27" s="6"/>
      <c r="IZ27" s="6"/>
      <c r="JD27" s="91"/>
      <c r="JE27" s="56"/>
      <c r="JF27" s="92"/>
      <c r="JG27" s="64"/>
      <c r="JH27" s="64"/>
      <c r="JI27" s="64"/>
      <c r="JJ27" s="64"/>
      <c r="JK27" s="64"/>
      <c r="JL27" s="64"/>
      <c r="JM27" s="64"/>
      <c r="JN27" s="64"/>
      <c r="JO27" s="64"/>
      <c r="JP27" s="64"/>
      <c r="JQ27" s="64"/>
      <c r="JR27" s="64"/>
      <c r="JS27" s="64"/>
      <c r="JT27" s="64"/>
      <c r="JU27" s="65"/>
    </row>
    <row r="28" spans="2:281" ht="14.1" customHeight="1" x14ac:dyDescent="0.25">
      <c r="B28" s="40" t="s">
        <v>40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200">
        <v>22637</v>
      </c>
      <c r="AL28" s="201"/>
      <c r="AM28" s="201"/>
      <c r="AN28" s="201"/>
      <c r="AO28" s="201"/>
      <c r="AP28" s="201"/>
      <c r="AQ28" s="201"/>
      <c r="AR28" s="201"/>
      <c r="AS28" s="201"/>
      <c r="AT28" s="201"/>
      <c r="AU28" s="201"/>
      <c r="AV28" s="201"/>
      <c r="AW28" s="201"/>
      <c r="AX28" s="201"/>
      <c r="AY28" s="201"/>
      <c r="AZ28" s="201"/>
      <c r="BA28" s="202"/>
      <c r="BB28" s="75"/>
      <c r="HD28" s="76" t="s">
        <v>47</v>
      </c>
      <c r="HE28" s="76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6"/>
      <c r="IB28" s="76"/>
      <c r="IC28" s="76"/>
      <c r="ID28" s="76"/>
      <c r="IE28" s="76"/>
      <c r="IF28" s="76"/>
      <c r="IG28" s="76"/>
      <c r="IH28" s="76"/>
      <c r="II28" s="76"/>
      <c r="IJ28" s="76"/>
      <c r="IK28" s="76"/>
      <c r="IL28" s="76"/>
      <c r="IM28" s="76"/>
      <c r="IN28" s="76"/>
      <c r="IO28" s="76"/>
      <c r="IP28" s="6"/>
      <c r="IQ28" s="6"/>
      <c r="IR28" s="6"/>
      <c r="IS28" s="6"/>
      <c r="IT28" s="6"/>
      <c r="IU28" s="6"/>
      <c r="IV28" s="6"/>
      <c r="IW28" s="6"/>
      <c r="IX28" s="6"/>
      <c r="IY28" s="6"/>
      <c r="IZ28" s="6"/>
    </row>
    <row r="29" spans="2:281" ht="13.9" customHeight="1" x14ac:dyDescent="0.25">
      <c r="B29" s="39" t="s">
        <v>41</v>
      </c>
      <c r="C29" s="27"/>
      <c r="D29" s="27"/>
      <c r="E29" s="27"/>
      <c r="F29" s="27"/>
      <c r="G29" s="41"/>
      <c r="H29" s="42"/>
      <c r="I29" s="42"/>
      <c r="J29" s="42"/>
      <c r="K29" s="42"/>
      <c r="L29" s="42"/>
      <c r="M29" s="42"/>
      <c r="N29" s="42"/>
      <c r="O29" s="42"/>
      <c r="P29" s="77"/>
      <c r="Q29" s="44"/>
      <c r="R29" s="44"/>
      <c r="S29" s="45"/>
      <c r="T29" s="45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182" t="s">
        <v>1</v>
      </c>
      <c r="AL29" s="183"/>
      <c r="AM29" s="183"/>
      <c r="AN29" s="183"/>
      <c r="AO29" s="183"/>
      <c r="AP29" s="183"/>
      <c r="AQ29" s="183"/>
      <c r="AR29" s="183"/>
      <c r="AS29" s="203"/>
      <c r="AT29" s="203"/>
      <c r="AU29" s="203"/>
      <c r="AV29" s="203"/>
      <c r="AW29" s="203"/>
      <c r="AX29" s="203"/>
      <c r="AY29" s="203"/>
      <c r="AZ29" s="203"/>
      <c r="BA29" s="204"/>
      <c r="BB29" s="1">
        <v>11</v>
      </c>
      <c r="BC29" s="1">
        <v>12</v>
      </c>
      <c r="BD29" s="1">
        <v>13</v>
      </c>
      <c r="BE29" s="1">
        <v>14</v>
      </c>
      <c r="BF29" s="1">
        <v>15</v>
      </c>
      <c r="BG29" s="1">
        <v>16</v>
      </c>
      <c r="BH29" s="1">
        <v>17</v>
      </c>
      <c r="BI29" s="1">
        <v>18</v>
      </c>
      <c r="BJ29" s="1">
        <v>19</v>
      </c>
      <c r="BK29" s="1">
        <v>20</v>
      </c>
      <c r="BL29" s="1">
        <v>21</v>
      </c>
      <c r="BM29" s="1">
        <v>22</v>
      </c>
      <c r="BN29" s="1">
        <v>23</v>
      </c>
      <c r="BO29" s="1">
        <v>24</v>
      </c>
      <c r="BP29" s="1">
        <v>25</v>
      </c>
      <c r="BQ29" s="1">
        <v>26</v>
      </c>
      <c r="BR29" s="1">
        <v>27</v>
      </c>
      <c r="BS29" s="1">
        <v>28</v>
      </c>
      <c r="BT29" s="1">
        <v>29</v>
      </c>
      <c r="BU29" s="1">
        <v>30</v>
      </c>
      <c r="BV29" s="1">
        <v>31</v>
      </c>
      <c r="BW29" s="1">
        <v>32</v>
      </c>
      <c r="BX29" s="1">
        <v>33</v>
      </c>
      <c r="BY29" s="1">
        <v>34</v>
      </c>
      <c r="BZ29" s="1">
        <v>35</v>
      </c>
      <c r="CA29" s="1">
        <v>36</v>
      </c>
      <c r="CB29" s="1">
        <v>37</v>
      </c>
      <c r="CC29" s="1">
        <v>38</v>
      </c>
      <c r="CD29" s="1">
        <v>39</v>
      </c>
      <c r="CE29" s="1">
        <v>40</v>
      </c>
      <c r="CF29" s="1">
        <v>41</v>
      </c>
      <c r="CG29" s="1">
        <v>42</v>
      </c>
      <c r="CH29" s="1">
        <v>43</v>
      </c>
      <c r="CI29" s="1">
        <v>44</v>
      </c>
      <c r="CJ29" s="1">
        <v>45</v>
      </c>
      <c r="CK29" s="1">
        <v>46</v>
      </c>
      <c r="CL29" s="1">
        <v>47</v>
      </c>
      <c r="CM29" s="1">
        <v>48</v>
      </c>
      <c r="CN29" s="1">
        <v>49</v>
      </c>
      <c r="CO29" s="1">
        <v>50</v>
      </c>
      <c r="CP29" s="1">
        <v>51</v>
      </c>
      <c r="CQ29" s="1">
        <v>52</v>
      </c>
      <c r="CR29" s="1">
        <v>53</v>
      </c>
      <c r="CS29" s="1">
        <v>54</v>
      </c>
      <c r="CT29" s="1">
        <v>55</v>
      </c>
      <c r="CU29" s="1">
        <v>56</v>
      </c>
      <c r="CV29" s="1">
        <v>57</v>
      </c>
      <c r="CW29" s="1">
        <v>58</v>
      </c>
      <c r="CX29" s="1">
        <v>59</v>
      </c>
      <c r="CY29" s="1">
        <v>60</v>
      </c>
      <c r="CZ29" s="1">
        <v>61</v>
      </c>
      <c r="DA29" s="1">
        <v>62</v>
      </c>
      <c r="DB29" s="1">
        <v>63</v>
      </c>
      <c r="DC29" s="1">
        <v>64</v>
      </c>
      <c r="DD29" s="1">
        <v>65</v>
      </c>
      <c r="DE29" s="1">
        <v>66</v>
      </c>
      <c r="DF29" s="1">
        <v>67</v>
      </c>
      <c r="DG29" s="1">
        <v>68</v>
      </c>
      <c r="DH29" s="1">
        <v>69</v>
      </c>
      <c r="DI29" s="1">
        <v>70</v>
      </c>
      <c r="DJ29" s="1">
        <v>71</v>
      </c>
      <c r="DK29" s="1">
        <v>72</v>
      </c>
      <c r="DL29" s="1">
        <v>73</v>
      </c>
      <c r="DM29" s="1">
        <v>74</v>
      </c>
      <c r="DN29" s="1">
        <v>75</v>
      </c>
      <c r="DO29" s="1">
        <v>76</v>
      </c>
      <c r="DP29" s="1">
        <v>77</v>
      </c>
      <c r="DQ29" s="1">
        <v>78</v>
      </c>
      <c r="DR29" s="1">
        <v>79</v>
      </c>
      <c r="DS29" s="1">
        <v>80</v>
      </c>
      <c r="DT29" s="1">
        <v>81</v>
      </c>
      <c r="DU29" s="1">
        <v>82</v>
      </c>
      <c r="DV29" s="1">
        <v>83</v>
      </c>
      <c r="DW29" s="1">
        <v>84</v>
      </c>
      <c r="DX29" s="1">
        <v>85</v>
      </c>
      <c r="DY29" s="1">
        <v>86</v>
      </c>
      <c r="DZ29" s="1">
        <v>87</v>
      </c>
      <c r="EA29" s="1">
        <v>88</v>
      </c>
      <c r="EB29" s="1">
        <v>89</v>
      </c>
      <c r="EC29" s="1">
        <v>90</v>
      </c>
      <c r="ED29" s="1">
        <v>91</v>
      </c>
      <c r="EE29" s="1">
        <v>92</v>
      </c>
      <c r="EF29" s="1">
        <v>93</v>
      </c>
      <c r="EG29" s="1">
        <v>94</v>
      </c>
      <c r="EH29" s="1">
        <v>95</v>
      </c>
      <c r="EI29" s="1">
        <v>96</v>
      </c>
      <c r="EJ29" s="1">
        <v>97</v>
      </c>
      <c r="EK29" s="1">
        <v>98</v>
      </c>
      <c r="EL29" s="1">
        <v>99</v>
      </c>
      <c r="EM29" s="1">
        <v>100</v>
      </c>
      <c r="EN29" s="1">
        <v>101</v>
      </c>
      <c r="EO29" s="1">
        <v>102</v>
      </c>
      <c r="EP29" s="1">
        <v>103</v>
      </c>
      <c r="EQ29" s="1">
        <v>104</v>
      </c>
      <c r="ER29" s="1">
        <v>105</v>
      </c>
      <c r="ES29" s="1">
        <v>106</v>
      </c>
      <c r="ET29" s="1">
        <v>107</v>
      </c>
      <c r="EU29" s="1">
        <v>108</v>
      </c>
      <c r="EV29" s="1">
        <v>109</v>
      </c>
      <c r="EW29" s="1">
        <v>110</v>
      </c>
      <c r="EX29" s="1">
        <v>111</v>
      </c>
      <c r="EY29" s="1">
        <v>112</v>
      </c>
      <c r="EZ29" s="1">
        <v>113</v>
      </c>
      <c r="FA29" s="1">
        <v>114</v>
      </c>
      <c r="FB29" s="1">
        <v>115</v>
      </c>
      <c r="FC29" s="1">
        <v>116</v>
      </c>
      <c r="FD29" s="1">
        <v>117</v>
      </c>
      <c r="FE29" s="1">
        <v>118</v>
      </c>
      <c r="FF29" s="1">
        <v>119</v>
      </c>
      <c r="FG29" s="1">
        <v>120</v>
      </c>
      <c r="FH29" s="1">
        <v>121</v>
      </c>
      <c r="FI29" s="1">
        <v>122</v>
      </c>
      <c r="FJ29" s="1">
        <v>123</v>
      </c>
      <c r="FK29" s="1">
        <v>124</v>
      </c>
      <c r="FL29" s="1">
        <v>125</v>
      </c>
      <c r="FM29" s="1">
        <v>126</v>
      </c>
      <c r="FN29" s="1">
        <v>127</v>
      </c>
      <c r="FO29" s="1">
        <v>128</v>
      </c>
      <c r="FP29" s="1">
        <v>129</v>
      </c>
      <c r="FQ29" s="1">
        <v>130</v>
      </c>
      <c r="FR29" s="1">
        <v>131</v>
      </c>
      <c r="FS29" s="1">
        <v>132</v>
      </c>
      <c r="FT29" s="1">
        <v>133</v>
      </c>
      <c r="FU29" s="1">
        <v>134</v>
      </c>
      <c r="FV29" s="1">
        <v>135</v>
      </c>
      <c r="FW29" s="1">
        <v>136</v>
      </c>
      <c r="FX29" s="1">
        <v>137</v>
      </c>
      <c r="FY29" s="1">
        <v>138</v>
      </c>
      <c r="FZ29" s="1">
        <v>139</v>
      </c>
      <c r="GA29" s="1">
        <v>140</v>
      </c>
      <c r="GB29" s="1">
        <v>141</v>
      </c>
      <c r="GC29" s="1">
        <v>142</v>
      </c>
      <c r="GD29" s="1">
        <v>143</v>
      </c>
      <c r="GE29" s="1">
        <v>144</v>
      </c>
      <c r="GF29" s="1">
        <v>145</v>
      </c>
      <c r="GG29" s="1">
        <v>146</v>
      </c>
      <c r="GH29" s="1">
        <v>147</v>
      </c>
      <c r="GI29" s="1">
        <v>148</v>
      </c>
      <c r="GJ29" s="1">
        <v>149</v>
      </c>
      <c r="GK29" s="1">
        <v>150</v>
      </c>
      <c r="GL29" s="1">
        <v>151</v>
      </c>
      <c r="GM29" s="1">
        <v>152</v>
      </c>
      <c r="GN29" s="1">
        <v>153</v>
      </c>
      <c r="GO29" s="1">
        <v>154</v>
      </c>
      <c r="GP29" s="1">
        <v>155</v>
      </c>
      <c r="GQ29" s="1">
        <v>156</v>
      </c>
      <c r="GR29" s="1">
        <v>157</v>
      </c>
      <c r="GS29" s="1">
        <v>158</v>
      </c>
      <c r="GT29" s="1">
        <v>159</v>
      </c>
      <c r="GU29" s="1">
        <v>160</v>
      </c>
      <c r="GV29" s="1">
        <v>161</v>
      </c>
      <c r="GW29" s="1">
        <v>162</v>
      </c>
      <c r="GX29" s="1">
        <v>163</v>
      </c>
      <c r="GY29" s="1">
        <v>164</v>
      </c>
      <c r="GZ29" s="1">
        <v>165</v>
      </c>
      <c r="HA29" s="1">
        <v>166</v>
      </c>
      <c r="HB29" s="1">
        <v>167</v>
      </c>
      <c r="HC29" s="1">
        <v>168</v>
      </c>
      <c r="HD29" s="170" t="s">
        <v>37</v>
      </c>
      <c r="HE29" s="171"/>
      <c r="HF29" s="171"/>
      <c r="HG29" s="171"/>
      <c r="HH29" s="171"/>
      <c r="HI29" s="171"/>
      <c r="HJ29" s="171"/>
      <c r="HK29" s="171"/>
      <c r="HL29" s="171"/>
      <c r="HM29" s="171"/>
      <c r="HN29" s="171"/>
      <c r="HO29" s="171"/>
      <c r="HP29" s="171"/>
      <c r="HQ29" s="171"/>
      <c r="HR29" s="171"/>
      <c r="HS29" s="171"/>
      <c r="HT29" s="171"/>
      <c r="HU29" s="171"/>
      <c r="HV29" s="171"/>
      <c r="HW29" s="171"/>
      <c r="HX29" s="69"/>
      <c r="HY29" s="172" t="str">
        <f>' vor ReBeg (3)'!B6</f>
        <v>61/6</v>
      </c>
      <c r="HZ29" s="157"/>
      <c r="IA29" s="157"/>
      <c r="IB29" s="157"/>
      <c r="IC29" s="157"/>
      <c r="ID29" s="157"/>
      <c r="IE29" s="157"/>
      <c r="IF29" s="157"/>
      <c r="IG29" s="157"/>
      <c r="IH29" s="158"/>
      <c r="II29" s="156">
        <f>' vor ReBeg (3)'!B11</f>
        <v>6</v>
      </c>
      <c r="IJ29" s="157"/>
      <c r="IK29" s="157"/>
      <c r="IL29" s="157"/>
      <c r="IM29" s="157"/>
      <c r="IN29" s="157"/>
      <c r="IO29" s="157"/>
      <c r="IP29" s="158"/>
      <c r="IW29" s="6"/>
      <c r="IX29" s="6"/>
      <c r="IY29" s="6"/>
      <c r="IZ29" s="6"/>
      <c r="JA29" s="46"/>
    </row>
    <row r="30" spans="2:281" s="7" customFormat="1" ht="13.9" customHeight="1" x14ac:dyDescent="0.25">
      <c r="B30" s="38" t="s">
        <v>42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4"/>
      <c r="AJ30" s="34"/>
      <c r="AK30" s="179">
        <v>43830</v>
      </c>
      <c r="AL30" s="180"/>
      <c r="AM30" s="180"/>
      <c r="AN30" s="180"/>
      <c r="AO30" s="180"/>
      <c r="AP30" s="180"/>
      <c r="AQ30" s="180"/>
      <c r="AR30" s="180"/>
      <c r="AS30" s="180"/>
      <c r="AT30" s="180"/>
      <c r="AU30" s="180"/>
      <c r="AV30" s="180"/>
      <c r="AW30" s="180"/>
      <c r="AX30" s="180"/>
      <c r="AY30" s="180"/>
      <c r="AZ30" s="180"/>
      <c r="BA30" s="244"/>
      <c r="BB30" s="78">
        <v>11</v>
      </c>
      <c r="BC30" s="7">
        <v>12</v>
      </c>
      <c r="BD30" s="7">
        <v>13</v>
      </c>
      <c r="BE30" s="7">
        <v>14</v>
      </c>
      <c r="BF30" s="7">
        <v>15</v>
      </c>
      <c r="BG30" s="7">
        <v>16</v>
      </c>
      <c r="BH30" s="7">
        <v>17</v>
      </c>
      <c r="BI30" s="7">
        <v>18</v>
      </c>
      <c r="BJ30" s="7">
        <v>19</v>
      </c>
      <c r="BK30" s="7">
        <v>20</v>
      </c>
      <c r="BL30" s="7">
        <v>21</v>
      </c>
      <c r="BM30" s="7">
        <v>22</v>
      </c>
      <c r="BN30" s="7">
        <v>23</v>
      </c>
      <c r="BO30" s="7">
        <v>24</v>
      </c>
      <c r="BP30" s="7">
        <v>25</v>
      </c>
      <c r="BQ30" s="7">
        <v>26</v>
      </c>
      <c r="BR30" s="7">
        <v>27</v>
      </c>
      <c r="BS30" s="7">
        <v>28</v>
      </c>
      <c r="BT30" s="7">
        <v>29</v>
      </c>
      <c r="BU30" s="7">
        <v>30</v>
      </c>
      <c r="BV30" s="7">
        <v>31</v>
      </c>
      <c r="BW30" s="7">
        <v>32</v>
      </c>
      <c r="BX30" s="7">
        <v>33</v>
      </c>
      <c r="BY30" s="7">
        <v>34</v>
      </c>
      <c r="BZ30" s="7">
        <v>35</v>
      </c>
      <c r="CA30" s="7">
        <v>36</v>
      </c>
      <c r="CB30" s="7">
        <v>37</v>
      </c>
      <c r="CC30" s="7">
        <v>38</v>
      </c>
      <c r="CD30" s="7">
        <v>39</v>
      </c>
      <c r="CE30" s="7">
        <v>40</v>
      </c>
      <c r="CF30" s="7">
        <v>41</v>
      </c>
      <c r="CG30" s="7">
        <v>42</v>
      </c>
      <c r="CH30" s="7">
        <v>43</v>
      </c>
      <c r="CI30" s="7">
        <v>44</v>
      </c>
      <c r="CJ30" s="7">
        <v>45</v>
      </c>
      <c r="CK30" s="7">
        <v>46</v>
      </c>
      <c r="CL30" s="7">
        <v>47</v>
      </c>
      <c r="CM30" s="7">
        <v>48</v>
      </c>
      <c r="CN30" s="7">
        <v>49</v>
      </c>
      <c r="CO30" s="7">
        <v>50</v>
      </c>
      <c r="CP30" s="7">
        <v>51</v>
      </c>
      <c r="CQ30" s="7">
        <v>52</v>
      </c>
      <c r="CR30" s="7">
        <v>53</v>
      </c>
      <c r="CS30" s="7">
        <v>54</v>
      </c>
      <c r="CT30" s="7">
        <v>55</v>
      </c>
      <c r="CU30" s="7">
        <v>56</v>
      </c>
      <c r="CV30" s="7">
        <v>57</v>
      </c>
      <c r="CW30" s="7">
        <v>58</v>
      </c>
      <c r="CX30" s="7">
        <v>59</v>
      </c>
      <c r="CY30" s="7">
        <v>60</v>
      </c>
      <c r="CZ30" s="7">
        <v>61</v>
      </c>
      <c r="DA30" s="7">
        <v>62</v>
      </c>
      <c r="DB30" s="7">
        <v>63</v>
      </c>
      <c r="DC30" s="7">
        <v>64</v>
      </c>
      <c r="DD30" s="7">
        <v>65</v>
      </c>
      <c r="DE30" s="7">
        <v>66</v>
      </c>
      <c r="DF30" s="7">
        <v>67</v>
      </c>
      <c r="DG30" s="7">
        <v>68</v>
      </c>
      <c r="DH30" s="7">
        <v>69</v>
      </c>
      <c r="DI30" s="7">
        <v>70</v>
      </c>
      <c r="DJ30" s="7">
        <v>71</v>
      </c>
      <c r="DK30" s="7">
        <v>72</v>
      </c>
      <c r="DL30" s="7">
        <v>73</v>
      </c>
      <c r="DM30" s="7">
        <v>74</v>
      </c>
      <c r="DN30" s="7">
        <v>75</v>
      </c>
      <c r="DO30" s="7">
        <v>76</v>
      </c>
      <c r="DP30" s="7">
        <v>77</v>
      </c>
      <c r="DQ30" s="7">
        <v>78</v>
      </c>
      <c r="DR30" s="7">
        <v>79</v>
      </c>
      <c r="DS30" s="7">
        <v>80</v>
      </c>
      <c r="DT30" s="7">
        <v>81</v>
      </c>
      <c r="DU30" s="7">
        <v>82</v>
      </c>
      <c r="DV30" s="7">
        <v>83</v>
      </c>
      <c r="DW30" s="7">
        <v>84</v>
      </c>
      <c r="DX30" s="7">
        <v>85</v>
      </c>
      <c r="DY30" s="7">
        <v>86</v>
      </c>
      <c r="DZ30" s="7">
        <v>87</v>
      </c>
      <c r="EA30" s="7">
        <v>88</v>
      </c>
      <c r="EB30" s="7">
        <v>89</v>
      </c>
      <c r="EC30" s="7">
        <v>90</v>
      </c>
      <c r="ED30" s="7">
        <v>91</v>
      </c>
      <c r="EE30" s="7">
        <v>92</v>
      </c>
      <c r="EF30" s="7">
        <v>93</v>
      </c>
      <c r="EG30" s="7">
        <v>94</v>
      </c>
      <c r="EH30" s="7">
        <v>95</v>
      </c>
      <c r="EI30" s="7">
        <v>96</v>
      </c>
      <c r="EJ30" s="7">
        <v>97</v>
      </c>
      <c r="EK30" s="7">
        <v>98</v>
      </c>
      <c r="EL30" s="7">
        <v>99</v>
      </c>
      <c r="EM30" s="7">
        <v>100</v>
      </c>
      <c r="EN30" s="7">
        <v>101</v>
      </c>
      <c r="EO30" s="7">
        <v>102</v>
      </c>
      <c r="EP30" s="7">
        <v>103</v>
      </c>
      <c r="EQ30" s="7">
        <v>104</v>
      </c>
      <c r="ER30" s="7">
        <v>105</v>
      </c>
      <c r="ES30" s="7">
        <v>106</v>
      </c>
      <c r="ET30" s="7">
        <v>107</v>
      </c>
      <c r="EU30" s="7">
        <v>108</v>
      </c>
      <c r="EV30" s="7">
        <v>109</v>
      </c>
      <c r="EW30" s="7">
        <v>110</v>
      </c>
      <c r="EX30" s="7">
        <v>111</v>
      </c>
      <c r="EY30" s="7">
        <v>112</v>
      </c>
      <c r="EZ30" s="7">
        <v>113</v>
      </c>
      <c r="FA30" s="7">
        <v>114</v>
      </c>
      <c r="FB30" s="7">
        <v>115</v>
      </c>
      <c r="FC30" s="7">
        <v>116</v>
      </c>
      <c r="FD30" s="7">
        <v>117</v>
      </c>
      <c r="FE30" s="7">
        <v>118</v>
      </c>
      <c r="FF30" s="7">
        <v>119</v>
      </c>
      <c r="FG30" s="7">
        <v>120</v>
      </c>
      <c r="FH30" s="7">
        <v>121</v>
      </c>
      <c r="FI30" s="7">
        <v>122</v>
      </c>
      <c r="FJ30" s="7">
        <v>123</v>
      </c>
      <c r="FK30" s="7">
        <v>124</v>
      </c>
      <c r="FL30" s="7">
        <v>125</v>
      </c>
      <c r="FM30" s="7">
        <v>126</v>
      </c>
      <c r="FN30" s="7">
        <v>127</v>
      </c>
      <c r="FO30" s="7">
        <v>128</v>
      </c>
      <c r="FP30" s="7">
        <v>129</v>
      </c>
      <c r="FQ30" s="7">
        <v>130</v>
      </c>
      <c r="FR30" s="7">
        <v>131</v>
      </c>
      <c r="FS30" s="7">
        <v>132</v>
      </c>
      <c r="FT30" s="7">
        <v>133</v>
      </c>
      <c r="FU30" s="7">
        <v>134</v>
      </c>
      <c r="FV30" s="7">
        <v>135</v>
      </c>
      <c r="FW30" s="7">
        <v>136</v>
      </c>
      <c r="FX30" s="7">
        <v>137</v>
      </c>
      <c r="FY30" s="7">
        <v>138</v>
      </c>
      <c r="FZ30" s="7">
        <v>139</v>
      </c>
      <c r="GA30" s="7">
        <v>140</v>
      </c>
      <c r="GB30" s="7">
        <v>141</v>
      </c>
      <c r="GC30" s="7">
        <v>142</v>
      </c>
      <c r="GD30" s="7">
        <v>143</v>
      </c>
      <c r="GE30" s="7">
        <v>144</v>
      </c>
      <c r="GF30" s="7">
        <v>145</v>
      </c>
      <c r="GG30" s="7">
        <v>146</v>
      </c>
      <c r="GH30" s="7">
        <v>147</v>
      </c>
      <c r="GI30" s="7">
        <v>148</v>
      </c>
      <c r="GJ30" s="7">
        <v>149</v>
      </c>
      <c r="GK30" s="7">
        <v>150</v>
      </c>
      <c r="GL30" s="7">
        <v>151</v>
      </c>
      <c r="GM30" s="7">
        <v>152</v>
      </c>
      <c r="GN30" s="7">
        <v>153</v>
      </c>
      <c r="GO30" s="7">
        <v>154</v>
      </c>
      <c r="GP30" s="7">
        <v>155</v>
      </c>
      <c r="GQ30" s="7">
        <v>156</v>
      </c>
      <c r="GR30" s="7">
        <v>157</v>
      </c>
      <c r="GS30" s="7">
        <v>158</v>
      </c>
      <c r="GT30" s="7">
        <v>159</v>
      </c>
      <c r="GU30" s="7">
        <v>160</v>
      </c>
      <c r="GV30" s="7">
        <v>161</v>
      </c>
      <c r="GW30" s="7">
        <v>162</v>
      </c>
      <c r="GX30" s="7">
        <v>163</v>
      </c>
      <c r="GY30" s="7">
        <v>164</v>
      </c>
      <c r="GZ30" s="7">
        <v>165</v>
      </c>
      <c r="HA30" s="7">
        <v>166</v>
      </c>
      <c r="HB30" s="7">
        <v>167</v>
      </c>
      <c r="HC30" s="7">
        <v>168</v>
      </c>
      <c r="HD30" s="245" t="s">
        <v>52</v>
      </c>
      <c r="HE30" s="246"/>
      <c r="HF30" s="246"/>
      <c r="HG30" s="246"/>
      <c r="HH30" s="246"/>
      <c r="HI30" s="246"/>
      <c r="HJ30" s="246"/>
      <c r="HK30" s="246"/>
      <c r="HL30" s="246"/>
      <c r="HM30" s="246"/>
      <c r="HN30" s="246"/>
      <c r="HO30" s="246"/>
      <c r="HP30" s="246"/>
      <c r="HQ30" s="246"/>
      <c r="HR30" s="246"/>
      <c r="HS30" s="246"/>
      <c r="HT30" s="246"/>
      <c r="HU30" s="246"/>
      <c r="HV30" s="246"/>
      <c r="HW30" s="246"/>
      <c r="HY30" s="186" t="str">
        <f>' vor ReBeg (3)'!B7</f>
        <v>64/6</v>
      </c>
      <c r="HZ30" s="157"/>
      <c r="IA30" s="157"/>
      <c r="IB30" s="157"/>
      <c r="IC30" s="157"/>
      <c r="ID30" s="157"/>
      <c r="IE30" s="157"/>
      <c r="IF30" s="157"/>
      <c r="IG30" s="157"/>
      <c r="IH30" s="158"/>
      <c r="II30" s="156">
        <f>' vor ReBeg (3)'!B12</f>
        <v>42</v>
      </c>
      <c r="IJ30" s="157"/>
      <c r="IK30" s="157"/>
      <c r="IL30" s="157"/>
      <c r="IM30" s="157"/>
      <c r="IN30" s="157"/>
      <c r="IO30" s="157"/>
      <c r="IP30" s="158"/>
      <c r="IW30" s="6"/>
      <c r="IX30" s="6"/>
      <c r="IY30" s="6"/>
      <c r="IZ30" s="6"/>
      <c r="JA30" s="1"/>
    </row>
    <row r="31" spans="2:281" ht="9.9499999999999993" customHeight="1" x14ac:dyDescent="0.25">
      <c r="B31" s="248" t="s">
        <v>38</v>
      </c>
      <c r="C31" s="154"/>
      <c r="D31" s="154"/>
      <c r="E31" s="154"/>
      <c r="F31" s="154"/>
      <c r="G31" s="154"/>
      <c r="H31" s="154"/>
      <c r="I31" s="154"/>
      <c r="J31" s="250" t="s">
        <v>6</v>
      </c>
      <c r="K31" s="251"/>
      <c r="L31" s="251"/>
      <c r="M31" s="251"/>
      <c r="N31" s="251"/>
      <c r="O31" s="251"/>
      <c r="P31" s="251"/>
      <c r="Q31" s="251"/>
      <c r="R31" s="251"/>
      <c r="S31" s="251"/>
      <c r="T31" s="251"/>
      <c r="U31" s="251"/>
      <c r="V31" s="251"/>
      <c r="W31" s="251"/>
      <c r="X31" s="251"/>
      <c r="Y31" s="251"/>
      <c r="Z31" s="251"/>
      <c r="AA31" s="251"/>
      <c r="AB31" s="251"/>
      <c r="AC31" s="251"/>
      <c r="AD31" s="251"/>
      <c r="AE31" s="251"/>
      <c r="AF31" s="251"/>
      <c r="AG31" s="251"/>
      <c r="AH31" s="251"/>
      <c r="AI31" s="251"/>
      <c r="AJ31" s="251"/>
      <c r="AK31" s="251"/>
      <c r="AL31" s="251"/>
      <c r="AM31" s="251"/>
      <c r="AN31" s="251"/>
      <c r="AO31" s="251"/>
      <c r="AP31" s="251"/>
      <c r="AQ31" s="251"/>
      <c r="AR31" s="251"/>
      <c r="AS31" s="251"/>
      <c r="AU31" s="253">
        <v>50</v>
      </c>
      <c r="AV31" s="254"/>
      <c r="AW31" s="254"/>
      <c r="AX31" s="193"/>
      <c r="AY31" s="255"/>
      <c r="AZ31" s="255"/>
      <c r="BA31" s="195"/>
      <c r="BB31" s="79">
        <v>11</v>
      </c>
      <c r="BC31" s="80">
        <v>12</v>
      </c>
      <c r="BD31" s="81">
        <v>13</v>
      </c>
      <c r="BE31" s="82">
        <v>14</v>
      </c>
      <c r="BF31" s="81">
        <v>15</v>
      </c>
      <c r="BG31" s="81">
        <v>16</v>
      </c>
      <c r="BH31" s="83">
        <v>17</v>
      </c>
      <c r="BI31" s="80">
        <v>18</v>
      </c>
      <c r="BJ31" s="81">
        <v>19</v>
      </c>
      <c r="BK31" s="82">
        <v>20</v>
      </c>
      <c r="BL31" s="81">
        <v>21</v>
      </c>
      <c r="BM31" s="81">
        <v>22</v>
      </c>
      <c r="BN31" s="83">
        <v>23</v>
      </c>
      <c r="BO31" s="80">
        <v>24</v>
      </c>
      <c r="BP31" s="81">
        <v>25</v>
      </c>
      <c r="BQ31" s="82">
        <v>26</v>
      </c>
      <c r="BR31" s="81">
        <v>27</v>
      </c>
      <c r="BS31" s="81">
        <v>28</v>
      </c>
      <c r="BT31" s="83">
        <v>29</v>
      </c>
      <c r="BU31" s="80">
        <v>30</v>
      </c>
      <c r="BV31" s="81">
        <v>31</v>
      </c>
      <c r="BW31" s="82">
        <v>32</v>
      </c>
      <c r="BX31" s="81">
        <v>33</v>
      </c>
      <c r="BY31" s="81">
        <v>34</v>
      </c>
      <c r="BZ31" s="83">
        <v>35</v>
      </c>
      <c r="CA31" s="80">
        <v>36</v>
      </c>
      <c r="CB31" s="81">
        <v>37</v>
      </c>
      <c r="CC31" s="82">
        <v>38</v>
      </c>
      <c r="CD31" s="81">
        <v>39</v>
      </c>
      <c r="CE31" s="81">
        <v>40</v>
      </c>
      <c r="CF31" s="83">
        <v>41</v>
      </c>
      <c r="CG31" s="80">
        <v>42</v>
      </c>
      <c r="CH31" s="81">
        <v>43</v>
      </c>
      <c r="CI31" s="82">
        <v>44</v>
      </c>
      <c r="CJ31" s="81">
        <v>45</v>
      </c>
      <c r="CK31" s="81">
        <v>46</v>
      </c>
      <c r="CL31" s="83">
        <v>47</v>
      </c>
      <c r="CM31" s="80">
        <v>48</v>
      </c>
      <c r="CN31" s="81">
        <v>49</v>
      </c>
      <c r="CO31" s="82">
        <v>50</v>
      </c>
      <c r="CP31" s="81">
        <v>51</v>
      </c>
      <c r="CQ31" s="81">
        <v>52</v>
      </c>
      <c r="CR31" s="83">
        <v>53</v>
      </c>
      <c r="CS31" s="80">
        <v>54</v>
      </c>
      <c r="CT31" s="81">
        <v>55</v>
      </c>
      <c r="CU31" s="82">
        <v>56</v>
      </c>
      <c r="CV31" s="81">
        <v>57</v>
      </c>
      <c r="CW31" s="81">
        <v>58</v>
      </c>
      <c r="CX31" s="83">
        <v>59</v>
      </c>
      <c r="CY31" s="80">
        <v>60</v>
      </c>
      <c r="CZ31" s="81">
        <v>61</v>
      </c>
      <c r="DA31" s="82">
        <v>62</v>
      </c>
      <c r="DB31" s="81">
        <v>63</v>
      </c>
      <c r="DC31" s="81">
        <v>64</v>
      </c>
      <c r="DD31" s="83">
        <v>65</v>
      </c>
      <c r="DE31" s="80">
        <v>66</v>
      </c>
      <c r="DF31" s="81">
        <v>67</v>
      </c>
      <c r="DG31" s="82">
        <v>68</v>
      </c>
      <c r="DH31" s="81">
        <v>69</v>
      </c>
      <c r="DI31" s="81">
        <v>70</v>
      </c>
      <c r="DJ31" s="83">
        <v>71</v>
      </c>
      <c r="DK31" s="80">
        <v>72</v>
      </c>
      <c r="DL31" s="81">
        <v>73</v>
      </c>
      <c r="DM31" s="82">
        <v>74</v>
      </c>
      <c r="DN31" s="81">
        <v>75</v>
      </c>
      <c r="DO31" s="81">
        <v>76</v>
      </c>
      <c r="DP31" s="83">
        <v>77</v>
      </c>
      <c r="DQ31" s="80">
        <v>78</v>
      </c>
      <c r="DR31" s="81">
        <v>79</v>
      </c>
      <c r="DS31" s="82">
        <v>80</v>
      </c>
      <c r="DT31" s="81">
        <v>81</v>
      </c>
      <c r="DU31" s="81">
        <v>82</v>
      </c>
      <c r="DV31" s="83">
        <v>83</v>
      </c>
      <c r="DW31" s="80">
        <v>84</v>
      </c>
      <c r="DX31" s="81">
        <v>85</v>
      </c>
      <c r="DY31" s="82">
        <v>86</v>
      </c>
      <c r="DZ31" s="81">
        <v>87</v>
      </c>
      <c r="EA31" s="81">
        <v>88</v>
      </c>
      <c r="EB31" s="83">
        <v>89</v>
      </c>
      <c r="EC31" s="80">
        <v>90</v>
      </c>
      <c r="ED31" s="81">
        <v>91</v>
      </c>
      <c r="EE31" s="82">
        <v>92</v>
      </c>
      <c r="EF31" s="81">
        <v>93</v>
      </c>
      <c r="EG31" s="81">
        <v>94</v>
      </c>
      <c r="EH31" s="83">
        <v>95</v>
      </c>
      <c r="EI31" s="80">
        <v>96</v>
      </c>
      <c r="EJ31" s="81">
        <v>97</v>
      </c>
      <c r="EK31" s="82">
        <v>98</v>
      </c>
      <c r="EL31" s="81">
        <v>99</v>
      </c>
      <c r="EM31" s="81">
        <v>100</v>
      </c>
      <c r="EN31" s="83">
        <v>101</v>
      </c>
      <c r="EO31" s="80">
        <v>102</v>
      </c>
      <c r="EP31" s="81">
        <v>103</v>
      </c>
      <c r="EQ31" s="82">
        <v>104</v>
      </c>
      <c r="ER31" s="81">
        <v>105</v>
      </c>
      <c r="ES31" s="81">
        <v>106</v>
      </c>
      <c r="ET31" s="83">
        <v>107</v>
      </c>
      <c r="EU31" s="80">
        <v>108</v>
      </c>
      <c r="EV31" s="81">
        <v>109</v>
      </c>
      <c r="EW31" s="82">
        <v>110</v>
      </c>
      <c r="EX31" s="81">
        <v>111</v>
      </c>
      <c r="EY31" s="81">
        <v>112</v>
      </c>
      <c r="EZ31" s="83">
        <v>113</v>
      </c>
      <c r="FA31" s="80">
        <v>114</v>
      </c>
      <c r="FB31" s="81">
        <v>115</v>
      </c>
      <c r="FC31" s="82">
        <v>116</v>
      </c>
      <c r="FD31" s="81">
        <v>117</v>
      </c>
      <c r="FE31" s="81">
        <v>118</v>
      </c>
      <c r="FF31" s="83">
        <v>119</v>
      </c>
      <c r="FG31" s="80">
        <v>120</v>
      </c>
      <c r="FH31" s="81">
        <v>121</v>
      </c>
      <c r="FI31" s="82">
        <v>122</v>
      </c>
      <c r="FJ31" s="81">
        <v>123</v>
      </c>
      <c r="FK31" s="81">
        <v>124</v>
      </c>
      <c r="FL31" s="83">
        <v>125</v>
      </c>
      <c r="FM31" s="80">
        <v>126</v>
      </c>
      <c r="FN31" s="81">
        <v>127</v>
      </c>
      <c r="FO31" s="82">
        <v>128</v>
      </c>
      <c r="FP31" s="81">
        <v>129</v>
      </c>
      <c r="FQ31" s="81">
        <v>130</v>
      </c>
      <c r="FR31" s="83">
        <v>131</v>
      </c>
      <c r="FS31" s="80">
        <v>132</v>
      </c>
      <c r="FT31" s="81">
        <v>133</v>
      </c>
      <c r="FU31" s="82">
        <v>134</v>
      </c>
      <c r="FV31" s="81">
        <v>135</v>
      </c>
      <c r="FW31" s="81">
        <v>136</v>
      </c>
      <c r="FX31" s="83">
        <v>137</v>
      </c>
      <c r="FY31" s="80">
        <v>138</v>
      </c>
      <c r="FZ31" s="81">
        <v>139</v>
      </c>
      <c r="GA31" s="82">
        <v>140</v>
      </c>
      <c r="GB31" s="81">
        <v>141</v>
      </c>
      <c r="GC31" s="81">
        <v>142</v>
      </c>
      <c r="GD31" s="83">
        <v>143</v>
      </c>
      <c r="GE31" s="80">
        <v>144</v>
      </c>
      <c r="GF31" s="81">
        <v>145</v>
      </c>
      <c r="GG31" s="82">
        <v>146</v>
      </c>
      <c r="GH31" s="81">
        <v>147</v>
      </c>
      <c r="GI31" s="81">
        <v>148</v>
      </c>
      <c r="GJ31" s="83">
        <v>149</v>
      </c>
      <c r="GK31" s="80">
        <v>150</v>
      </c>
      <c r="GL31" s="81">
        <v>151</v>
      </c>
      <c r="GM31" s="82">
        <v>152</v>
      </c>
      <c r="GN31" s="81">
        <v>153</v>
      </c>
      <c r="GO31" s="81">
        <v>154</v>
      </c>
      <c r="GP31" s="83">
        <v>155</v>
      </c>
      <c r="GQ31" s="80">
        <v>156</v>
      </c>
      <c r="GR31" s="81">
        <v>157</v>
      </c>
      <c r="GS31" s="82">
        <v>158</v>
      </c>
      <c r="GT31" s="81">
        <v>159</v>
      </c>
      <c r="GU31" s="81">
        <v>160</v>
      </c>
      <c r="GV31" s="83">
        <v>161</v>
      </c>
      <c r="GW31" s="80">
        <v>162</v>
      </c>
      <c r="GX31" s="81">
        <v>163</v>
      </c>
      <c r="GY31" s="82">
        <v>164</v>
      </c>
      <c r="GZ31" s="81">
        <v>165</v>
      </c>
      <c r="HA31" s="81">
        <v>166</v>
      </c>
      <c r="HB31" s="83">
        <v>167</v>
      </c>
      <c r="HC31" s="6">
        <v>168</v>
      </c>
      <c r="HD31" s="245" t="s">
        <v>36</v>
      </c>
      <c r="HE31" s="246"/>
      <c r="HF31" s="246"/>
      <c r="HG31" s="246"/>
      <c r="HH31" s="246"/>
      <c r="HI31" s="246"/>
      <c r="HJ31" s="246"/>
      <c r="HK31" s="246"/>
      <c r="HL31" s="246"/>
      <c r="HM31" s="246"/>
      <c r="HN31" s="246"/>
      <c r="HO31" s="246"/>
      <c r="HP31" s="246"/>
      <c r="HQ31" s="246"/>
      <c r="HR31" s="246"/>
      <c r="HS31" s="246"/>
      <c r="HT31" s="246"/>
      <c r="HU31" s="246"/>
      <c r="HV31" s="246"/>
      <c r="HW31" s="246"/>
      <c r="HX31" s="84"/>
      <c r="HY31" s="256" t="str">
        <f>' vor ReBeg (3)'!B8</f>
        <v>66/6</v>
      </c>
      <c r="HZ31" s="160"/>
      <c r="IA31" s="160"/>
      <c r="IB31" s="160"/>
      <c r="IC31" s="160"/>
      <c r="ID31" s="160"/>
      <c r="IE31" s="160"/>
      <c r="IF31" s="160"/>
      <c r="IG31" s="160"/>
      <c r="IH31" s="161"/>
      <c r="II31" s="176">
        <f>' vor ReBeg (3)'!B13</f>
        <v>66</v>
      </c>
      <c r="IJ31" s="160"/>
      <c r="IK31" s="160"/>
      <c r="IL31" s="160"/>
      <c r="IM31" s="160"/>
      <c r="IN31" s="160"/>
      <c r="IO31" s="160"/>
      <c r="IP31" s="161"/>
      <c r="IW31" s="6"/>
      <c r="IX31" s="6"/>
      <c r="IY31" s="6"/>
      <c r="IZ31" s="6"/>
      <c r="JA31" s="79"/>
    </row>
    <row r="32" spans="2:281" ht="3.95" customHeight="1" x14ac:dyDescent="0.25">
      <c r="B32" s="249"/>
      <c r="C32" s="154"/>
      <c r="D32" s="154"/>
      <c r="E32" s="154"/>
      <c r="F32" s="154"/>
      <c r="G32" s="154"/>
      <c r="H32" s="154"/>
      <c r="I32" s="154"/>
      <c r="J32" s="252"/>
      <c r="K32" s="252"/>
      <c r="L32" s="252"/>
      <c r="M32" s="252"/>
      <c r="N32" s="252"/>
      <c r="O32" s="252"/>
      <c r="P32" s="252"/>
      <c r="Q32" s="252"/>
      <c r="R32" s="252"/>
      <c r="S32" s="252"/>
      <c r="T32" s="252"/>
      <c r="U32" s="252"/>
      <c r="V32" s="252"/>
      <c r="W32" s="252"/>
      <c r="X32" s="252"/>
      <c r="Y32" s="252"/>
      <c r="Z32" s="252"/>
      <c r="AA32" s="252"/>
      <c r="AB32" s="252"/>
      <c r="AC32" s="252"/>
      <c r="AD32" s="252"/>
      <c r="AE32" s="252"/>
      <c r="AF32" s="252"/>
      <c r="AG32" s="252"/>
      <c r="AH32" s="252"/>
      <c r="AI32" s="252"/>
      <c r="AJ32" s="252"/>
      <c r="AK32" s="252"/>
      <c r="AL32" s="252"/>
      <c r="AM32" s="252"/>
      <c r="AN32" s="252"/>
      <c r="AO32" s="252"/>
      <c r="AP32" s="252"/>
      <c r="AQ32" s="252"/>
      <c r="AR32" s="252"/>
      <c r="AS32" s="252"/>
      <c r="AU32" s="254"/>
      <c r="AV32" s="254"/>
      <c r="AW32" s="254"/>
      <c r="AX32" s="193"/>
      <c r="AY32" s="255"/>
      <c r="AZ32" s="255"/>
      <c r="BA32" s="195"/>
      <c r="BB32" s="79"/>
      <c r="BC32" s="85"/>
      <c r="BD32" s="6"/>
      <c r="BE32" s="6"/>
      <c r="BF32" s="6"/>
      <c r="BG32" s="6"/>
      <c r="BH32" s="86"/>
      <c r="BI32" s="6"/>
      <c r="BJ32" s="6"/>
      <c r="BK32" s="6"/>
      <c r="BL32" s="6"/>
      <c r="BM32" s="6"/>
      <c r="BN32" s="86"/>
      <c r="BO32" s="85"/>
      <c r="BP32" s="6"/>
      <c r="BQ32" s="6"/>
      <c r="BR32" s="6"/>
      <c r="BS32" s="6"/>
      <c r="BT32" s="6"/>
      <c r="BU32" s="85"/>
      <c r="BV32" s="6"/>
      <c r="BW32" s="6"/>
      <c r="BX32" s="6"/>
      <c r="BY32" s="6"/>
      <c r="BZ32" s="86"/>
      <c r="CA32" s="85"/>
      <c r="CB32" s="6"/>
      <c r="CC32" s="6"/>
      <c r="CD32" s="6"/>
      <c r="CE32" s="6"/>
      <c r="CF32" s="86"/>
      <c r="CG32" s="6"/>
      <c r="CH32" s="6"/>
      <c r="CI32" s="6"/>
      <c r="CJ32" s="6"/>
      <c r="CK32" s="6"/>
      <c r="CL32" s="86"/>
      <c r="CM32" s="85"/>
      <c r="CN32" s="6"/>
      <c r="CO32" s="6"/>
      <c r="CP32" s="6"/>
      <c r="CQ32" s="6"/>
      <c r="CR32" s="6"/>
      <c r="CS32" s="85"/>
      <c r="CT32" s="6"/>
      <c r="CU32" s="6"/>
      <c r="CV32" s="6"/>
      <c r="CW32" s="6"/>
      <c r="CX32" s="86"/>
      <c r="CY32" s="85"/>
      <c r="CZ32" s="6"/>
      <c r="DA32" s="6"/>
      <c r="DB32" s="6"/>
      <c r="DC32" s="6"/>
      <c r="DD32" s="86"/>
      <c r="DE32" s="6"/>
      <c r="DF32" s="6"/>
      <c r="DG32" s="6"/>
      <c r="DH32" s="6"/>
      <c r="DI32" s="6"/>
      <c r="DJ32" s="86"/>
      <c r="DK32" s="85"/>
      <c r="DL32" s="6"/>
      <c r="DM32" s="6"/>
      <c r="DN32" s="6"/>
      <c r="DO32" s="6"/>
      <c r="DP32" s="6"/>
      <c r="DQ32" s="85"/>
      <c r="DR32" s="6"/>
      <c r="DS32" s="6"/>
      <c r="DT32" s="6"/>
      <c r="DU32" s="6"/>
      <c r="DV32" s="86"/>
      <c r="DW32" s="85"/>
      <c r="DX32" s="6"/>
      <c r="DY32" s="6"/>
      <c r="DZ32" s="6"/>
      <c r="EA32" s="6"/>
      <c r="EB32" s="86"/>
      <c r="EC32" s="6"/>
      <c r="ED32" s="6"/>
      <c r="EE32" s="6"/>
      <c r="EF32" s="6"/>
      <c r="EG32" s="6"/>
      <c r="EH32" s="86"/>
      <c r="EI32" s="85"/>
      <c r="EJ32" s="6"/>
      <c r="EK32" s="6"/>
      <c r="EL32" s="6"/>
      <c r="EM32" s="6"/>
      <c r="EN32" s="6"/>
      <c r="EO32" s="85"/>
      <c r="EP32" s="6"/>
      <c r="EQ32" s="6"/>
      <c r="ER32" s="6"/>
      <c r="ES32" s="6"/>
      <c r="ET32" s="86"/>
      <c r="EU32" s="85"/>
      <c r="EV32" s="6"/>
      <c r="EW32" s="6"/>
      <c r="EX32" s="6"/>
      <c r="EY32" s="6"/>
      <c r="EZ32" s="86"/>
      <c r="FA32" s="6"/>
      <c r="FB32" s="6"/>
      <c r="FC32" s="6"/>
      <c r="FD32" s="6"/>
      <c r="FE32" s="6"/>
      <c r="FF32" s="86"/>
      <c r="FG32" s="85"/>
      <c r="FH32" s="6"/>
      <c r="FI32" s="6"/>
      <c r="FJ32" s="6"/>
      <c r="FK32" s="6"/>
      <c r="FL32" s="6"/>
      <c r="FM32" s="85"/>
      <c r="FN32" s="6"/>
      <c r="FO32" s="6"/>
      <c r="FP32" s="6"/>
      <c r="FQ32" s="6"/>
      <c r="FR32" s="86"/>
      <c r="FS32" s="85"/>
      <c r="FT32" s="6"/>
      <c r="FU32" s="6"/>
      <c r="FV32" s="6"/>
      <c r="FW32" s="6"/>
      <c r="FX32" s="86"/>
      <c r="FY32" s="6"/>
      <c r="FZ32" s="6"/>
      <c r="GA32" s="6"/>
      <c r="GB32" s="6"/>
      <c r="GC32" s="6"/>
      <c r="GD32" s="86"/>
      <c r="GE32" s="85"/>
      <c r="GF32" s="6"/>
      <c r="GG32" s="6"/>
      <c r="GH32" s="6"/>
      <c r="GI32" s="6"/>
      <c r="GJ32" s="6"/>
      <c r="GK32" s="85"/>
      <c r="GL32" s="6"/>
      <c r="GM32" s="6"/>
      <c r="GN32" s="6"/>
      <c r="GO32" s="6"/>
      <c r="GP32" s="86"/>
      <c r="GQ32" s="85"/>
      <c r="GR32" s="6"/>
      <c r="GS32" s="6"/>
      <c r="GT32" s="6"/>
      <c r="GU32" s="6"/>
      <c r="GV32" s="6"/>
      <c r="GW32" s="85"/>
      <c r="GX32" s="6"/>
      <c r="GY32" s="6"/>
      <c r="GZ32" s="6"/>
      <c r="HA32" s="6"/>
      <c r="HB32" s="86"/>
      <c r="HC32" s="6"/>
      <c r="HD32" s="210"/>
      <c r="HE32" s="211"/>
      <c r="HF32" s="211"/>
      <c r="HG32" s="211"/>
      <c r="HH32" s="211"/>
      <c r="HI32" s="211"/>
      <c r="HJ32" s="211"/>
      <c r="HK32" s="211"/>
      <c r="HL32" s="211"/>
      <c r="HM32" s="211"/>
      <c r="HN32" s="211"/>
      <c r="HO32" s="211"/>
      <c r="HP32" s="211"/>
      <c r="HQ32" s="211"/>
      <c r="HR32" s="211"/>
      <c r="HS32" s="211"/>
      <c r="HT32" s="211"/>
      <c r="HU32" s="211"/>
      <c r="HV32" s="211"/>
      <c r="HW32" s="211"/>
      <c r="HX32" s="71"/>
      <c r="HY32" s="162"/>
      <c r="HZ32" s="163"/>
      <c r="IA32" s="163"/>
      <c r="IB32" s="163"/>
      <c r="IC32" s="163"/>
      <c r="ID32" s="163"/>
      <c r="IE32" s="163"/>
      <c r="IF32" s="163"/>
      <c r="IG32" s="163"/>
      <c r="IH32" s="164"/>
      <c r="II32" s="177"/>
      <c r="IJ32" s="163"/>
      <c r="IK32" s="163"/>
      <c r="IL32" s="163"/>
      <c r="IM32" s="163"/>
      <c r="IN32" s="163"/>
      <c r="IO32" s="163"/>
      <c r="IP32" s="164"/>
      <c r="IW32" s="6"/>
      <c r="IX32" s="6"/>
      <c r="IY32" s="6"/>
      <c r="IZ32" s="6"/>
    </row>
    <row r="33" spans="2:281" s="7" customFormat="1" ht="13.9" customHeight="1" x14ac:dyDescent="0.25">
      <c r="B33" s="39" t="s">
        <v>39</v>
      </c>
      <c r="C33" s="27"/>
      <c r="D33" s="27"/>
      <c r="E33" s="27"/>
      <c r="F33" s="27"/>
      <c r="G33" s="27"/>
      <c r="H33" s="27"/>
      <c r="I33" s="27"/>
      <c r="J33" s="196" t="s">
        <v>18</v>
      </c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  <c r="AJ33" s="243"/>
      <c r="AK33" s="243"/>
      <c r="AL33" s="243"/>
      <c r="AM33" s="243"/>
      <c r="AN33" s="243"/>
      <c r="AO33" s="243"/>
      <c r="AP33" s="243"/>
      <c r="AQ33" s="243"/>
      <c r="AR33" s="243"/>
      <c r="AS33" s="243"/>
      <c r="AT33" s="87"/>
      <c r="AU33" s="187">
        <v>60</v>
      </c>
      <c r="AV33" s="188"/>
      <c r="AW33" s="188"/>
      <c r="AX33" s="188"/>
      <c r="AY33" s="189"/>
      <c r="AZ33" s="189"/>
      <c r="BA33" s="190"/>
      <c r="BB33" s="88"/>
      <c r="BC33" s="173">
        <v>2020</v>
      </c>
      <c r="BD33" s="174"/>
      <c r="BE33" s="174"/>
      <c r="BF33" s="174"/>
      <c r="BG33" s="174"/>
      <c r="BH33" s="174"/>
      <c r="BI33" s="174"/>
      <c r="BJ33" s="174"/>
      <c r="BK33" s="174"/>
      <c r="BL33" s="174"/>
      <c r="BM33" s="174"/>
      <c r="BN33" s="175"/>
      <c r="BO33" s="173">
        <v>2021</v>
      </c>
      <c r="BP33" s="174"/>
      <c r="BQ33" s="174"/>
      <c r="BR33" s="174"/>
      <c r="BS33" s="174"/>
      <c r="BT33" s="174"/>
      <c r="BU33" s="174"/>
      <c r="BV33" s="174"/>
      <c r="BW33" s="174"/>
      <c r="BX33" s="174"/>
      <c r="BY33" s="174"/>
      <c r="BZ33" s="175"/>
      <c r="CA33" s="173">
        <v>2022</v>
      </c>
      <c r="CB33" s="174"/>
      <c r="CC33" s="174"/>
      <c r="CD33" s="174"/>
      <c r="CE33" s="174"/>
      <c r="CF33" s="174"/>
      <c r="CG33" s="174"/>
      <c r="CH33" s="174"/>
      <c r="CI33" s="174"/>
      <c r="CJ33" s="174"/>
      <c r="CK33" s="174"/>
      <c r="CL33" s="175"/>
      <c r="CM33" s="173">
        <v>2023</v>
      </c>
      <c r="CN33" s="174"/>
      <c r="CO33" s="174"/>
      <c r="CP33" s="174"/>
      <c r="CQ33" s="174"/>
      <c r="CR33" s="174"/>
      <c r="CS33" s="174"/>
      <c r="CT33" s="174"/>
      <c r="CU33" s="174"/>
      <c r="CV33" s="174"/>
      <c r="CW33" s="174"/>
      <c r="CX33" s="175"/>
      <c r="CY33" s="173">
        <v>2024</v>
      </c>
      <c r="CZ33" s="174"/>
      <c r="DA33" s="174"/>
      <c r="DB33" s="174"/>
      <c r="DC33" s="174"/>
      <c r="DD33" s="174"/>
      <c r="DE33" s="174"/>
      <c r="DF33" s="174"/>
      <c r="DG33" s="174"/>
      <c r="DH33" s="174"/>
      <c r="DI33" s="174"/>
      <c r="DJ33" s="175"/>
      <c r="DK33" s="173">
        <v>2025</v>
      </c>
      <c r="DL33" s="174"/>
      <c r="DM33" s="174"/>
      <c r="DN33" s="174"/>
      <c r="DO33" s="174"/>
      <c r="DP33" s="174"/>
      <c r="DQ33" s="174"/>
      <c r="DR33" s="174"/>
      <c r="DS33" s="174"/>
      <c r="DT33" s="174"/>
      <c r="DU33" s="174"/>
      <c r="DV33" s="175"/>
      <c r="DW33" s="173">
        <v>2026</v>
      </c>
      <c r="DX33" s="174"/>
      <c r="DY33" s="174"/>
      <c r="DZ33" s="174"/>
      <c r="EA33" s="174"/>
      <c r="EB33" s="174"/>
      <c r="EC33" s="174"/>
      <c r="ED33" s="174"/>
      <c r="EE33" s="174"/>
      <c r="EF33" s="174"/>
      <c r="EG33" s="174"/>
      <c r="EH33" s="175"/>
      <c r="EI33" s="173">
        <v>2027</v>
      </c>
      <c r="EJ33" s="174"/>
      <c r="EK33" s="174"/>
      <c r="EL33" s="174"/>
      <c r="EM33" s="174"/>
      <c r="EN33" s="174"/>
      <c r="EO33" s="174"/>
      <c r="EP33" s="174"/>
      <c r="EQ33" s="174"/>
      <c r="ER33" s="174"/>
      <c r="ES33" s="174"/>
      <c r="ET33" s="175"/>
      <c r="EU33" s="173">
        <v>2028</v>
      </c>
      <c r="EV33" s="174"/>
      <c r="EW33" s="174"/>
      <c r="EX33" s="174"/>
      <c r="EY33" s="174"/>
      <c r="EZ33" s="174"/>
      <c r="FA33" s="174"/>
      <c r="FB33" s="174"/>
      <c r="FC33" s="174"/>
      <c r="FD33" s="174"/>
      <c r="FE33" s="174"/>
      <c r="FF33" s="175"/>
      <c r="FG33" s="173">
        <v>2029</v>
      </c>
      <c r="FH33" s="174"/>
      <c r="FI33" s="174"/>
      <c r="FJ33" s="174"/>
      <c r="FK33" s="174"/>
      <c r="FL33" s="174"/>
      <c r="FM33" s="174"/>
      <c r="FN33" s="174"/>
      <c r="FO33" s="174"/>
      <c r="FP33" s="174"/>
      <c r="FQ33" s="174"/>
      <c r="FR33" s="175"/>
      <c r="FS33" s="173">
        <v>2030</v>
      </c>
      <c r="FT33" s="174"/>
      <c r="FU33" s="174"/>
      <c r="FV33" s="174"/>
      <c r="FW33" s="174"/>
      <c r="FX33" s="174"/>
      <c r="FY33" s="174"/>
      <c r="FZ33" s="174"/>
      <c r="GA33" s="174"/>
      <c r="GB33" s="174"/>
      <c r="GC33" s="174"/>
      <c r="GD33" s="175"/>
      <c r="GE33" s="173">
        <v>2031</v>
      </c>
      <c r="GF33" s="174"/>
      <c r="GG33" s="174"/>
      <c r="GH33" s="174"/>
      <c r="GI33" s="174"/>
      <c r="GJ33" s="174"/>
      <c r="GK33" s="174"/>
      <c r="GL33" s="174"/>
      <c r="GM33" s="174"/>
      <c r="GN33" s="174"/>
      <c r="GO33" s="174"/>
      <c r="GP33" s="175"/>
      <c r="GQ33" s="173">
        <v>2032</v>
      </c>
      <c r="GR33" s="174"/>
      <c r="GS33" s="174"/>
      <c r="GT33" s="174"/>
      <c r="GU33" s="174"/>
      <c r="GV33" s="174"/>
      <c r="GW33" s="174"/>
      <c r="GX33" s="174"/>
      <c r="GY33" s="174"/>
      <c r="GZ33" s="174"/>
      <c r="HA33" s="174"/>
      <c r="HB33" s="175"/>
      <c r="HD33" s="76" t="s">
        <v>65</v>
      </c>
      <c r="HE33" s="1"/>
      <c r="IA33" s="76"/>
      <c r="IB33" s="76"/>
      <c r="IC33" s="153" t="s">
        <v>63</v>
      </c>
      <c r="ID33" s="154"/>
      <c r="IE33" s="154"/>
      <c r="IF33" s="154"/>
      <c r="IG33" s="154"/>
      <c r="IH33" s="154"/>
      <c r="II33" s="154"/>
      <c r="IJ33" s="155" t="s">
        <v>64</v>
      </c>
      <c r="IK33" s="154"/>
      <c r="IL33" s="154"/>
      <c r="IM33" s="154"/>
      <c r="IN33" s="154"/>
      <c r="IO33" s="154"/>
      <c r="IP33" s="154"/>
      <c r="IQ33" s="6"/>
      <c r="IR33" s="6"/>
      <c r="IS33" s="6"/>
      <c r="IT33" s="6"/>
      <c r="IU33" s="6"/>
      <c r="IV33" s="6"/>
      <c r="IW33" s="6"/>
      <c r="IX33" s="6"/>
      <c r="IY33" s="6"/>
      <c r="IZ33" s="6"/>
    </row>
    <row r="34" spans="2:281" ht="12" customHeight="1" x14ac:dyDescent="0.25">
      <c r="B34" s="6"/>
      <c r="AI34" s="89"/>
      <c r="AJ34" s="90"/>
      <c r="AK34" s="90"/>
      <c r="AL34" s="90"/>
      <c r="AM34" s="90"/>
      <c r="AN34" s="90"/>
      <c r="AO34" s="90"/>
      <c r="AP34" s="90"/>
      <c r="AQ34" s="90"/>
      <c r="BB34" s="1">
        <v>11</v>
      </c>
      <c r="BC34" s="1">
        <v>12</v>
      </c>
      <c r="BD34" s="1">
        <v>13</v>
      </c>
      <c r="BE34" s="1">
        <v>14</v>
      </c>
      <c r="BF34" s="1">
        <v>15</v>
      </c>
      <c r="BG34" s="1">
        <v>16</v>
      </c>
      <c r="BH34" s="1">
        <v>17</v>
      </c>
      <c r="BI34" s="1">
        <v>18</v>
      </c>
      <c r="BJ34" s="1">
        <v>19</v>
      </c>
      <c r="BK34" s="1">
        <v>20</v>
      </c>
      <c r="BL34" s="1">
        <v>21</v>
      </c>
      <c r="BM34" s="1">
        <v>22</v>
      </c>
      <c r="BN34" s="1">
        <v>23</v>
      </c>
      <c r="BO34" s="1">
        <v>24</v>
      </c>
      <c r="BP34" s="1">
        <v>25</v>
      </c>
      <c r="BQ34" s="1">
        <v>26</v>
      </c>
      <c r="BR34" s="1">
        <v>27</v>
      </c>
      <c r="BS34" s="1">
        <v>28</v>
      </c>
      <c r="BT34" s="1">
        <v>29</v>
      </c>
      <c r="BU34" s="1">
        <v>30</v>
      </c>
      <c r="BV34" s="1">
        <v>31</v>
      </c>
      <c r="BW34" s="1">
        <v>32</v>
      </c>
      <c r="BX34" s="1">
        <v>33</v>
      </c>
      <c r="BY34" s="1">
        <v>34</v>
      </c>
      <c r="BZ34" s="1">
        <v>35</v>
      </c>
      <c r="CA34" s="1">
        <v>36</v>
      </c>
      <c r="CB34" s="1">
        <v>37</v>
      </c>
      <c r="CC34" s="1">
        <v>38</v>
      </c>
      <c r="CD34" s="1">
        <v>39</v>
      </c>
      <c r="CE34" s="1">
        <v>40</v>
      </c>
      <c r="CF34" s="1">
        <v>41</v>
      </c>
      <c r="CG34" s="1">
        <v>42</v>
      </c>
      <c r="CH34" s="1">
        <v>43</v>
      </c>
      <c r="CI34" s="1">
        <v>44</v>
      </c>
      <c r="CJ34" s="1">
        <v>45</v>
      </c>
      <c r="CK34" s="1">
        <v>46</v>
      </c>
      <c r="CL34" s="1">
        <v>47</v>
      </c>
      <c r="CM34" s="1">
        <v>48</v>
      </c>
      <c r="CN34" s="1">
        <v>49</v>
      </c>
      <c r="CO34" s="1">
        <v>50</v>
      </c>
      <c r="CP34" s="1">
        <v>51</v>
      </c>
      <c r="CQ34" s="1">
        <v>52</v>
      </c>
      <c r="CR34" s="1">
        <v>53</v>
      </c>
      <c r="CS34" s="1">
        <v>54</v>
      </c>
      <c r="CT34" s="1">
        <v>55</v>
      </c>
      <c r="CU34" s="1">
        <v>56</v>
      </c>
      <c r="CV34" s="1">
        <v>57</v>
      </c>
      <c r="CW34" s="1">
        <v>58</v>
      </c>
      <c r="CX34" s="1">
        <v>59</v>
      </c>
      <c r="CY34" s="1">
        <v>60</v>
      </c>
      <c r="CZ34" s="54" t="str">
        <f>' vor ReBeg (3)'!B4</f>
        <v/>
      </c>
      <c r="HB34" s="53" t="str">
        <f>' vor ReBeg (3)'!B3</f>
        <v/>
      </c>
      <c r="HC34" s="1">
        <v>168</v>
      </c>
      <c r="HE34" s="6"/>
      <c r="HF34" s="6"/>
      <c r="HG34" s="79"/>
      <c r="HH34" s="79"/>
      <c r="HI34" s="79"/>
      <c r="HJ34" s="79"/>
      <c r="HK34" s="79"/>
      <c r="HL34" s="79"/>
      <c r="HN34" s="79"/>
      <c r="HO34" s="79"/>
      <c r="HP34" s="79"/>
      <c r="HQ34" s="79"/>
      <c r="HR34" s="6"/>
      <c r="HS34" s="79"/>
      <c r="HT34" s="79"/>
      <c r="HU34" s="79"/>
      <c r="HV34" s="79"/>
      <c r="HW34" s="79"/>
      <c r="HX34" s="79"/>
      <c r="IR34" s="6"/>
      <c r="IS34" s="6"/>
      <c r="IT34" s="6"/>
      <c r="IU34" s="6"/>
      <c r="IV34" s="6"/>
      <c r="IW34" s="6"/>
      <c r="IX34" s="6"/>
      <c r="IY34" s="6"/>
      <c r="IZ34" s="6"/>
      <c r="JD34" s="91"/>
      <c r="JE34" s="56"/>
      <c r="JF34" s="92"/>
      <c r="JG34" s="64"/>
      <c r="JH34" s="64"/>
      <c r="JI34" s="64"/>
      <c r="JJ34" s="64"/>
      <c r="JK34" s="64"/>
      <c r="JL34" s="64"/>
      <c r="JM34" s="64"/>
      <c r="JN34" s="64"/>
      <c r="JO34" s="64"/>
      <c r="JP34" s="64"/>
      <c r="JQ34" s="64"/>
      <c r="JR34" s="64"/>
      <c r="JS34" s="64"/>
      <c r="JT34" s="64"/>
      <c r="JU34" s="65"/>
    </row>
    <row r="35" spans="2:281" ht="14.1" customHeight="1" x14ac:dyDescent="0.25">
      <c r="B35" s="40" t="s">
        <v>40</v>
      </c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200">
        <v>22637</v>
      </c>
      <c r="AL35" s="201"/>
      <c r="AM35" s="201"/>
      <c r="AN35" s="201"/>
      <c r="AO35" s="201"/>
      <c r="AP35" s="201"/>
      <c r="AQ35" s="201"/>
      <c r="AR35" s="201"/>
      <c r="AS35" s="201"/>
      <c r="AT35" s="201"/>
      <c r="AU35" s="201"/>
      <c r="AV35" s="201"/>
      <c r="AW35" s="201"/>
      <c r="AX35" s="201"/>
      <c r="AY35" s="201"/>
      <c r="AZ35" s="201"/>
      <c r="BA35" s="202"/>
      <c r="BB35" s="75"/>
      <c r="HD35" s="76" t="s">
        <v>47</v>
      </c>
      <c r="HE35" s="76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6"/>
      <c r="IB35" s="76"/>
      <c r="IC35" s="76"/>
      <c r="ID35" s="76"/>
      <c r="IE35" s="76"/>
      <c r="IF35" s="76"/>
      <c r="IG35" s="76"/>
      <c r="IH35" s="76"/>
      <c r="II35" s="76"/>
      <c r="IJ35" s="76"/>
      <c r="IK35" s="76"/>
      <c r="IL35" s="76"/>
      <c r="IM35" s="76"/>
      <c r="IN35" s="76"/>
      <c r="IO35" s="7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</row>
    <row r="36" spans="2:281" ht="13.9" customHeight="1" x14ac:dyDescent="0.25">
      <c r="B36" s="39" t="s">
        <v>41</v>
      </c>
      <c r="C36" s="27"/>
      <c r="D36" s="27"/>
      <c r="E36" s="27"/>
      <c r="F36" s="27"/>
      <c r="G36" s="41"/>
      <c r="H36" s="42"/>
      <c r="I36" s="42"/>
      <c r="J36" s="42"/>
      <c r="K36" s="42"/>
      <c r="L36" s="42"/>
      <c r="M36" s="42"/>
      <c r="N36" s="42"/>
      <c r="O36" s="42"/>
      <c r="P36" s="77"/>
      <c r="Q36" s="44"/>
      <c r="R36" s="44"/>
      <c r="S36" s="45"/>
      <c r="T36" s="45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182" t="s">
        <v>0</v>
      </c>
      <c r="AL36" s="183"/>
      <c r="AM36" s="183"/>
      <c r="AN36" s="183"/>
      <c r="AO36" s="183"/>
      <c r="AP36" s="183"/>
      <c r="AQ36" s="183"/>
      <c r="AR36" s="183"/>
      <c r="AS36" s="203"/>
      <c r="AT36" s="203"/>
      <c r="AU36" s="203"/>
      <c r="AV36" s="203"/>
      <c r="AW36" s="203"/>
      <c r="AX36" s="203"/>
      <c r="AY36" s="203"/>
      <c r="AZ36" s="203"/>
      <c r="BA36" s="204"/>
      <c r="BB36" s="1">
        <v>11</v>
      </c>
      <c r="BC36" s="1">
        <v>12</v>
      </c>
      <c r="BD36" s="1">
        <v>13</v>
      </c>
      <c r="BE36" s="1">
        <v>14</v>
      </c>
      <c r="BF36" s="1">
        <v>15</v>
      </c>
      <c r="BG36" s="1">
        <v>16</v>
      </c>
      <c r="BH36" s="1">
        <v>17</v>
      </c>
      <c r="BI36" s="1">
        <v>18</v>
      </c>
      <c r="BJ36" s="1">
        <v>19</v>
      </c>
      <c r="BK36" s="1">
        <v>20</v>
      </c>
      <c r="BL36" s="1">
        <v>21</v>
      </c>
      <c r="BM36" s="1">
        <v>22</v>
      </c>
      <c r="BN36" s="1">
        <v>23</v>
      </c>
      <c r="BO36" s="1">
        <v>24</v>
      </c>
      <c r="BP36" s="1">
        <v>25</v>
      </c>
      <c r="BQ36" s="1">
        <v>26</v>
      </c>
      <c r="BR36" s="1">
        <v>27</v>
      </c>
      <c r="BS36" s="1">
        <v>28</v>
      </c>
      <c r="BT36" s="1">
        <v>29</v>
      </c>
      <c r="BU36" s="1">
        <v>30</v>
      </c>
      <c r="BV36" s="1">
        <v>31</v>
      </c>
      <c r="BW36" s="1">
        <v>32</v>
      </c>
      <c r="BX36" s="1">
        <v>33</v>
      </c>
      <c r="BY36" s="1">
        <v>34</v>
      </c>
      <c r="BZ36" s="1">
        <v>35</v>
      </c>
      <c r="CA36" s="1">
        <v>36</v>
      </c>
      <c r="CB36" s="1">
        <v>37</v>
      </c>
      <c r="CC36" s="1">
        <v>38</v>
      </c>
      <c r="CD36" s="1">
        <v>39</v>
      </c>
      <c r="CE36" s="1">
        <v>40</v>
      </c>
      <c r="CF36" s="1">
        <v>41</v>
      </c>
      <c r="CG36" s="1">
        <v>42</v>
      </c>
      <c r="CH36" s="1">
        <v>43</v>
      </c>
      <c r="CI36" s="1">
        <v>44</v>
      </c>
      <c r="CJ36" s="1">
        <v>45</v>
      </c>
      <c r="CK36" s="1">
        <v>46</v>
      </c>
      <c r="CL36" s="1">
        <v>47</v>
      </c>
      <c r="CM36" s="1">
        <v>48</v>
      </c>
      <c r="CN36" s="1">
        <v>49</v>
      </c>
      <c r="CO36" s="1">
        <v>50</v>
      </c>
      <c r="CP36" s="1">
        <v>51</v>
      </c>
      <c r="CQ36" s="1">
        <v>52</v>
      </c>
      <c r="CR36" s="1">
        <v>53</v>
      </c>
      <c r="CS36" s="1">
        <v>54</v>
      </c>
      <c r="CT36" s="1">
        <v>55</v>
      </c>
      <c r="CU36" s="1">
        <v>56</v>
      </c>
      <c r="CV36" s="1">
        <v>57</v>
      </c>
      <c r="CW36" s="1">
        <v>58</v>
      </c>
      <c r="CX36" s="1">
        <v>59</v>
      </c>
      <c r="CY36" s="1">
        <v>60</v>
      </c>
      <c r="CZ36" s="1">
        <v>61</v>
      </c>
      <c r="DA36" s="1">
        <v>62</v>
      </c>
      <c r="DB36" s="1">
        <v>63</v>
      </c>
      <c r="DC36" s="1">
        <v>64</v>
      </c>
      <c r="DD36" s="1">
        <v>65</v>
      </c>
      <c r="DE36" s="1">
        <v>66</v>
      </c>
      <c r="DF36" s="1">
        <v>67</v>
      </c>
      <c r="DG36" s="1">
        <v>68</v>
      </c>
      <c r="DH36" s="1">
        <v>69</v>
      </c>
      <c r="DI36" s="1">
        <v>70</v>
      </c>
      <c r="DJ36" s="1">
        <v>71</v>
      </c>
      <c r="DK36" s="1">
        <v>72</v>
      </c>
      <c r="DL36" s="1">
        <v>73</v>
      </c>
      <c r="DM36" s="1">
        <v>74</v>
      </c>
      <c r="DN36" s="1">
        <v>75</v>
      </c>
      <c r="DO36" s="1">
        <v>76</v>
      </c>
      <c r="DP36" s="1">
        <v>77</v>
      </c>
      <c r="DQ36" s="1">
        <v>78</v>
      </c>
      <c r="DR36" s="1">
        <v>79</v>
      </c>
      <c r="DS36" s="1">
        <v>80</v>
      </c>
      <c r="DT36" s="1">
        <v>81</v>
      </c>
      <c r="DU36" s="1">
        <v>82</v>
      </c>
      <c r="DV36" s="1">
        <v>83</v>
      </c>
      <c r="DW36" s="1">
        <v>84</v>
      </c>
      <c r="DX36" s="1">
        <v>85</v>
      </c>
      <c r="DY36" s="1">
        <v>86</v>
      </c>
      <c r="DZ36" s="1">
        <v>87</v>
      </c>
      <c r="EA36" s="1">
        <v>88</v>
      </c>
      <c r="EB36" s="1">
        <v>89</v>
      </c>
      <c r="EC36" s="1">
        <v>90</v>
      </c>
      <c r="ED36" s="1">
        <v>91</v>
      </c>
      <c r="EE36" s="1">
        <v>92</v>
      </c>
      <c r="EF36" s="1">
        <v>93</v>
      </c>
      <c r="EG36" s="1">
        <v>94</v>
      </c>
      <c r="EH36" s="1">
        <v>95</v>
      </c>
      <c r="EI36" s="1">
        <v>96</v>
      </c>
      <c r="EJ36" s="1">
        <v>97</v>
      </c>
      <c r="EK36" s="1">
        <v>98</v>
      </c>
      <c r="EL36" s="1">
        <v>99</v>
      </c>
      <c r="EM36" s="1">
        <v>100</v>
      </c>
      <c r="EN36" s="1">
        <v>101</v>
      </c>
      <c r="EO36" s="1">
        <v>102</v>
      </c>
      <c r="EP36" s="1">
        <v>103</v>
      </c>
      <c r="EQ36" s="1">
        <v>104</v>
      </c>
      <c r="ER36" s="1">
        <v>105</v>
      </c>
      <c r="ES36" s="1">
        <v>106</v>
      </c>
      <c r="ET36" s="1">
        <v>107</v>
      </c>
      <c r="EU36" s="1">
        <v>108</v>
      </c>
      <c r="EV36" s="1">
        <v>109</v>
      </c>
      <c r="EW36" s="1">
        <v>110</v>
      </c>
      <c r="EX36" s="1">
        <v>111</v>
      </c>
      <c r="EY36" s="1">
        <v>112</v>
      </c>
      <c r="EZ36" s="1">
        <v>113</v>
      </c>
      <c r="FA36" s="1">
        <v>114</v>
      </c>
      <c r="FB36" s="1">
        <v>115</v>
      </c>
      <c r="FC36" s="1">
        <v>116</v>
      </c>
      <c r="FD36" s="1">
        <v>117</v>
      </c>
      <c r="FE36" s="1">
        <v>118</v>
      </c>
      <c r="FF36" s="1">
        <v>119</v>
      </c>
      <c r="FG36" s="1">
        <v>120</v>
      </c>
      <c r="FH36" s="1">
        <v>121</v>
      </c>
      <c r="FI36" s="1">
        <v>122</v>
      </c>
      <c r="FJ36" s="1">
        <v>123</v>
      </c>
      <c r="FK36" s="1">
        <v>124</v>
      </c>
      <c r="FL36" s="1">
        <v>125</v>
      </c>
      <c r="FM36" s="1">
        <v>126</v>
      </c>
      <c r="FN36" s="1">
        <v>127</v>
      </c>
      <c r="FO36" s="1">
        <v>128</v>
      </c>
      <c r="FP36" s="1">
        <v>129</v>
      </c>
      <c r="FQ36" s="1">
        <v>130</v>
      </c>
      <c r="FR36" s="1">
        <v>131</v>
      </c>
      <c r="FS36" s="1">
        <v>132</v>
      </c>
      <c r="FT36" s="1">
        <v>133</v>
      </c>
      <c r="FU36" s="1">
        <v>134</v>
      </c>
      <c r="FV36" s="1">
        <v>135</v>
      </c>
      <c r="FW36" s="1">
        <v>136</v>
      </c>
      <c r="FX36" s="1">
        <v>137</v>
      </c>
      <c r="FY36" s="1">
        <v>138</v>
      </c>
      <c r="FZ36" s="1">
        <v>139</v>
      </c>
      <c r="GA36" s="1">
        <v>140</v>
      </c>
      <c r="GB36" s="1">
        <v>141</v>
      </c>
      <c r="GC36" s="1">
        <v>142</v>
      </c>
      <c r="GD36" s="1">
        <v>143</v>
      </c>
      <c r="GE36" s="1">
        <v>144</v>
      </c>
      <c r="GF36" s="1">
        <v>145</v>
      </c>
      <c r="GG36" s="1">
        <v>146</v>
      </c>
      <c r="GH36" s="1">
        <v>147</v>
      </c>
      <c r="GI36" s="1">
        <v>148</v>
      </c>
      <c r="GJ36" s="1">
        <v>149</v>
      </c>
      <c r="GK36" s="1">
        <v>150</v>
      </c>
      <c r="GL36" s="1">
        <v>151</v>
      </c>
      <c r="GM36" s="1">
        <v>152</v>
      </c>
      <c r="GN36" s="1">
        <v>153</v>
      </c>
      <c r="GO36" s="1">
        <v>154</v>
      </c>
      <c r="GP36" s="1">
        <v>155</v>
      </c>
      <c r="GQ36" s="1">
        <v>156</v>
      </c>
      <c r="GR36" s="1">
        <v>157</v>
      </c>
      <c r="GS36" s="1">
        <v>158</v>
      </c>
      <c r="GT36" s="1">
        <v>159</v>
      </c>
      <c r="GU36" s="1">
        <v>160</v>
      </c>
      <c r="GV36" s="1">
        <v>161</v>
      </c>
      <c r="GW36" s="1">
        <v>162</v>
      </c>
      <c r="GX36" s="1">
        <v>163</v>
      </c>
      <c r="GY36" s="1">
        <v>164</v>
      </c>
      <c r="GZ36" s="1">
        <v>165</v>
      </c>
      <c r="HA36" s="1">
        <v>166</v>
      </c>
      <c r="HB36" s="1">
        <v>167</v>
      </c>
      <c r="HC36" s="1">
        <v>168</v>
      </c>
      <c r="HD36" s="170" t="s">
        <v>37</v>
      </c>
      <c r="HE36" s="171"/>
      <c r="HF36" s="171"/>
      <c r="HG36" s="171"/>
      <c r="HH36" s="171"/>
      <c r="HI36" s="171"/>
      <c r="HJ36" s="171"/>
      <c r="HK36" s="171"/>
      <c r="HL36" s="171"/>
      <c r="HM36" s="171"/>
      <c r="HN36" s="171"/>
      <c r="HO36" s="171"/>
      <c r="HP36" s="171"/>
      <c r="HQ36" s="171"/>
      <c r="HR36" s="171"/>
      <c r="HS36" s="171"/>
      <c r="HT36" s="171"/>
      <c r="HU36" s="171"/>
      <c r="HV36" s="171"/>
      <c r="HW36" s="171"/>
      <c r="HX36" s="69"/>
      <c r="HY36" s="172" t="str">
        <f>' vor ReBeg (4)'!B6</f>
        <v>63/0</v>
      </c>
      <c r="HZ36" s="157"/>
      <c r="IA36" s="157"/>
      <c r="IB36" s="157"/>
      <c r="IC36" s="157"/>
      <c r="ID36" s="157"/>
      <c r="IE36" s="157"/>
      <c r="IF36" s="157"/>
      <c r="IG36" s="157"/>
      <c r="IH36" s="158"/>
      <c r="II36" s="156">
        <f>' vor ReBeg (4)'!B11</f>
        <v>24</v>
      </c>
      <c r="IJ36" s="157"/>
      <c r="IK36" s="157"/>
      <c r="IL36" s="157"/>
      <c r="IM36" s="157"/>
      <c r="IN36" s="157"/>
      <c r="IO36" s="157"/>
      <c r="IP36" s="158"/>
      <c r="IW36" s="6"/>
      <c r="IX36" s="6"/>
      <c r="IY36" s="6"/>
      <c r="IZ36" s="6"/>
      <c r="JA36" s="46"/>
    </row>
    <row r="37" spans="2:281" s="7" customFormat="1" ht="13.9" customHeight="1" x14ac:dyDescent="0.25">
      <c r="B37" s="38" t="s">
        <v>42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4"/>
      <c r="AJ37" s="34"/>
      <c r="AK37" s="179">
        <v>43830</v>
      </c>
      <c r="AL37" s="180"/>
      <c r="AM37" s="180"/>
      <c r="AN37" s="180"/>
      <c r="AO37" s="180"/>
      <c r="AP37" s="180"/>
      <c r="AQ37" s="180"/>
      <c r="AR37" s="180"/>
      <c r="AS37" s="180"/>
      <c r="AT37" s="180"/>
      <c r="AU37" s="180"/>
      <c r="AV37" s="180"/>
      <c r="AW37" s="180"/>
      <c r="AX37" s="180"/>
      <c r="AY37" s="180"/>
      <c r="AZ37" s="180"/>
      <c r="BA37" s="244"/>
      <c r="BB37" s="78">
        <v>11</v>
      </c>
      <c r="BC37" s="7">
        <v>12</v>
      </c>
      <c r="BD37" s="7">
        <v>13</v>
      </c>
      <c r="BE37" s="7">
        <v>14</v>
      </c>
      <c r="BF37" s="7">
        <v>15</v>
      </c>
      <c r="BG37" s="7">
        <v>16</v>
      </c>
      <c r="BH37" s="7">
        <v>17</v>
      </c>
      <c r="BI37" s="7">
        <v>18</v>
      </c>
      <c r="BJ37" s="7">
        <v>19</v>
      </c>
      <c r="BK37" s="7">
        <v>20</v>
      </c>
      <c r="BL37" s="7">
        <v>21</v>
      </c>
      <c r="BM37" s="7">
        <v>22</v>
      </c>
      <c r="BN37" s="7">
        <v>23</v>
      </c>
      <c r="BO37" s="7">
        <v>24</v>
      </c>
      <c r="BP37" s="7">
        <v>25</v>
      </c>
      <c r="BQ37" s="7">
        <v>26</v>
      </c>
      <c r="BR37" s="7">
        <v>27</v>
      </c>
      <c r="BS37" s="7">
        <v>28</v>
      </c>
      <c r="BT37" s="7">
        <v>29</v>
      </c>
      <c r="BU37" s="7">
        <v>30</v>
      </c>
      <c r="BV37" s="7">
        <v>31</v>
      </c>
      <c r="BW37" s="7">
        <v>32</v>
      </c>
      <c r="BX37" s="7">
        <v>33</v>
      </c>
      <c r="BY37" s="7">
        <v>34</v>
      </c>
      <c r="BZ37" s="7">
        <v>35</v>
      </c>
      <c r="CA37" s="7">
        <v>36</v>
      </c>
      <c r="CB37" s="7">
        <v>37</v>
      </c>
      <c r="CC37" s="7">
        <v>38</v>
      </c>
      <c r="CD37" s="7">
        <v>39</v>
      </c>
      <c r="CE37" s="7">
        <v>40</v>
      </c>
      <c r="CF37" s="7">
        <v>41</v>
      </c>
      <c r="CG37" s="7">
        <v>42</v>
      </c>
      <c r="CH37" s="7">
        <v>43</v>
      </c>
      <c r="CI37" s="7">
        <v>44</v>
      </c>
      <c r="CJ37" s="7">
        <v>45</v>
      </c>
      <c r="CK37" s="7">
        <v>46</v>
      </c>
      <c r="CL37" s="7">
        <v>47</v>
      </c>
      <c r="CM37" s="7">
        <v>48</v>
      </c>
      <c r="CN37" s="7">
        <v>49</v>
      </c>
      <c r="CO37" s="7">
        <v>50</v>
      </c>
      <c r="CP37" s="7">
        <v>51</v>
      </c>
      <c r="CQ37" s="7">
        <v>52</v>
      </c>
      <c r="CR37" s="7">
        <v>53</v>
      </c>
      <c r="CS37" s="7">
        <v>54</v>
      </c>
      <c r="CT37" s="7">
        <v>55</v>
      </c>
      <c r="CU37" s="7">
        <v>56</v>
      </c>
      <c r="CV37" s="7">
        <v>57</v>
      </c>
      <c r="CW37" s="7">
        <v>58</v>
      </c>
      <c r="CX37" s="7">
        <v>59</v>
      </c>
      <c r="CY37" s="7">
        <v>60</v>
      </c>
      <c r="CZ37" s="7">
        <v>61</v>
      </c>
      <c r="DA37" s="7">
        <v>62</v>
      </c>
      <c r="DB37" s="7">
        <v>63</v>
      </c>
      <c r="DC37" s="7">
        <v>64</v>
      </c>
      <c r="DD37" s="7">
        <v>65</v>
      </c>
      <c r="DE37" s="7">
        <v>66</v>
      </c>
      <c r="DF37" s="7">
        <v>67</v>
      </c>
      <c r="DG37" s="7">
        <v>68</v>
      </c>
      <c r="DH37" s="7">
        <v>69</v>
      </c>
      <c r="DI37" s="7">
        <v>70</v>
      </c>
      <c r="DJ37" s="7">
        <v>71</v>
      </c>
      <c r="DK37" s="7">
        <v>72</v>
      </c>
      <c r="DL37" s="7">
        <v>73</v>
      </c>
      <c r="DM37" s="7">
        <v>74</v>
      </c>
      <c r="DN37" s="7">
        <v>75</v>
      </c>
      <c r="DO37" s="7">
        <v>76</v>
      </c>
      <c r="DP37" s="7">
        <v>77</v>
      </c>
      <c r="DQ37" s="7">
        <v>78</v>
      </c>
      <c r="DR37" s="7">
        <v>79</v>
      </c>
      <c r="DS37" s="7">
        <v>80</v>
      </c>
      <c r="DT37" s="7">
        <v>81</v>
      </c>
      <c r="DU37" s="7">
        <v>82</v>
      </c>
      <c r="DV37" s="7">
        <v>83</v>
      </c>
      <c r="DW37" s="7">
        <v>84</v>
      </c>
      <c r="DX37" s="7">
        <v>85</v>
      </c>
      <c r="DY37" s="7">
        <v>86</v>
      </c>
      <c r="DZ37" s="7">
        <v>87</v>
      </c>
      <c r="EA37" s="7">
        <v>88</v>
      </c>
      <c r="EB37" s="7">
        <v>89</v>
      </c>
      <c r="EC37" s="7">
        <v>90</v>
      </c>
      <c r="ED37" s="7">
        <v>91</v>
      </c>
      <c r="EE37" s="7">
        <v>92</v>
      </c>
      <c r="EF37" s="7">
        <v>93</v>
      </c>
      <c r="EG37" s="7">
        <v>94</v>
      </c>
      <c r="EH37" s="7">
        <v>95</v>
      </c>
      <c r="EI37" s="7">
        <v>96</v>
      </c>
      <c r="EJ37" s="7">
        <v>97</v>
      </c>
      <c r="EK37" s="7">
        <v>98</v>
      </c>
      <c r="EL37" s="7">
        <v>99</v>
      </c>
      <c r="EM37" s="7">
        <v>100</v>
      </c>
      <c r="EN37" s="7">
        <v>101</v>
      </c>
      <c r="EO37" s="7">
        <v>102</v>
      </c>
      <c r="EP37" s="7">
        <v>103</v>
      </c>
      <c r="EQ37" s="7">
        <v>104</v>
      </c>
      <c r="ER37" s="7">
        <v>105</v>
      </c>
      <c r="ES37" s="7">
        <v>106</v>
      </c>
      <c r="ET37" s="7">
        <v>107</v>
      </c>
      <c r="EU37" s="7">
        <v>108</v>
      </c>
      <c r="EV37" s="7">
        <v>109</v>
      </c>
      <c r="EW37" s="7">
        <v>110</v>
      </c>
      <c r="EX37" s="7">
        <v>111</v>
      </c>
      <c r="EY37" s="7">
        <v>112</v>
      </c>
      <c r="EZ37" s="7">
        <v>113</v>
      </c>
      <c r="FA37" s="7">
        <v>114</v>
      </c>
      <c r="FB37" s="7">
        <v>115</v>
      </c>
      <c r="FC37" s="7">
        <v>116</v>
      </c>
      <c r="FD37" s="7">
        <v>117</v>
      </c>
      <c r="FE37" s="7">
        <v>118</v>
      </c>
      <c r="FF37" s="7">
        <v>119</v>
      </c>
      <c r="FG37" s="7">
        <v>120</v>
      </c>
      <c r="FH37" s="7">
        <v>121</v>
      </c>
      <c r="FI37" s="7">
        <v>122</v>
      </c>
      <c r="FJ37" s="7">
        <v>123</v>
      </c>
      <c r="FK37" s="7">
        <v>124</v>
      </c>
      <c r="FL37" s="7">
        <v>125</v>
      </c>
      <c r="FM37" s="7">
        <v>126</v>
      </c>
      <c r="FN37" s="7">
        <v>127</v>
      </c>
      <c r="FO37" s="7">
        <v>128</v>
      </c>
      <c r="FP37" s="7">
        <v>129</v>
      </c>
      <c r="FQ37" s="7">
        <v>130</v>
      </c>
      <c r="FR37" s="7">
        <v>131</v>
      </c>
      <c r="FS37" s="7">
        <v>132</v>
      </c>
      <c r="FT37" s="7">
        <v>133</v>
      </c>
      <c r="FU37" s="7">
        <v>134</v>
      </c>
      <c r="FV37" s="7">
        <v>135</v>
      </c>
      <c r="FW37" s="7">
        <v>136</v>
      </c>
      <c r="FX37" s="7">
        <v>137</v>
      </c>
      <c r="FY37" s="7">
        <v>138</v>
      </c>
      <c r="FZ37" s="7">
        <v>139</v>
      </c>
      <c r="GA37" s="7">
        <v>140</v>
      </c>
      <c r="GB37" s="7">
        <v>141</v>
      </c>
      <c r="GC37" s="7">
        <v>142</v>
      </c>
      <c r="GD37" s="7">
        <v>143</v>
      </c>
      <c r="GE37" s="7">
        <v>144</v>
      </c>
      <c r="GF37" s="7">
        <v>145</v>
      </c>
      <c r="GG37" s="7">
        <v>146</v>
      </c>
      <c r="GH37" s="7">
        <v>147</v>
      </c>
      <c r="GI37" s="7">
        <v>148</v>
      </c>
      <c r="GJ37" s="7">
        <v>149</v>
      </c>
      <c r="GK37" s="7">
        <v>150</v>
      </c>
      <c r="GL37" s="7">
        <v>151</v>
      </c>
      <c r="GM37" s="7">
        <v>152</v>
      </c>
      <c r="GN37" s="7">
        <v>153</v>
      </c>
      <c r="GO37" s="7">
        <v>154</v>
      </c>
      <c r="GP37" s="7">
        <v>155</v>
      </c>
      <c r="GQ37" s="7">
        <v>156</v>
      </c>
      <c r="GR37" s="7">
        <v>157</v>
      </c>
      <c r="GS37" s="7">
        <v>158</v>
      </c>
      <c r="GT37" s="7">
        <v>159</v>
      </c>
      <c r="GU37" s="7">
        <v>160</v>
      </c>
      <c r="GV37" s="7">
        <v>161</v>
      </c>
      <c r="GW37" s="7">
        <v>162</v>
      </c>
      <c r="GX37" s="7">
        <v>163</v>
      </c>
      <c r="GY37" s="7">
        <v>164</v>
      </c>
      <c r="GZ37" s="7">
        <v>165</v>
      </c>
      <c r="HA37" s="7">
        <v>166</v>
      </c>
      <c r="HB37" s="7">
        <v>167</v>
      </c>
      <c r="HC37" s="7">
        <v>168</v>
      </c>
      <c r="HD37" s="245" t="s">
        <v>52</v>
      </c>
      <c r="HE37" s="246"/>
      <c r="HF37" s="246"/>
      <c r="HG37" s="246"/>
      <c r="HH37" s="246"/>
      <c r="HI37" s="246"/>
      <c r="HJ37" s="246"/>
      <c r="HK37" s="246"/>
      <c r="HL37" s="246"/>
      <c r="HM37" s="246"/>
      <c r="HN37" s="246"/>
      <c r="HO37" s="246"/>
      <c r="HP37" s="246"/>
      <c r="HQ37" s="246"/>
      <c r="HR37" s="246"/>
      <c r="HS37" s="246"/>
      <c r="HT37" s="246"/>
      <c r="HU37" s="246"/>
      <c r="HV37" s="246"/>
      <c r="HW37" s="246"/>
      <c r="HY37" s="186" t="str">
        <f>' vor ReBeg (4)'!B7</f>
        <v>64/6</v>
      </c>
      <c r="HZ37" s="157"/>
      <c r="IA37" s="157"/>
      <c r="IB37" s="157"/>
      <c r="IC37" s="157"/>
      <c r="ID37" s="157"/>
      <c r="IE37" s="157"/>
      <c r="IF37" s="157"/>
      <c r="IG37" s="157"/>
      <c r="IH37" s="158"/>
      <c r="II37" s="156">
        <f>' vor ReBeg (4)'!B12</f>
        <v>42</v>
      </c>
      <c r="IJ37" s="157"/>
      <c r="IK37" s="157"/>
      <c r="IL37" s="157"/>
      <c r="IM37" s="157"/>
      <c r="IN37" s="157"/>
      <c r="IO37" s="157"/>
      <c r="IP37" s="158"/>
      <c r="IW37" s="6"/>
      <c r="IX37" s="6"/>
      <c r="IY37" s="6"/>
      <c r="IZ37" s="6"/>
      <c r="JA37" s="1"/>
    </row>
    <row r="38" spans="2:281" ht="9.9499999999999993" customHeight="1" x14ac:dyDescent="0.25">
      <c r="B38" s="248" t="s">
        <v>38</v>
      </c>
      <c r="C38" s="154"/>
      <c r="D38" s="154"/>
      <c r="E38" s="154"/>
      <c r="F38" s="154"/>
      <c r="G38" s="154"/>
      <c r="H38" s="154"/>
      <c r="I38" s="154"/>
      <c r="J38" s="250" t="s">
        <v>6</v>
      </c>
      <c r="K38" s="251"/>
      <c r="L38" s="251"/>
      <c r="M38" s="251"/>
      <c r="N38" s="251"/>
      <c r="O38" s="251"/>
      <c r="P38" s="251"/>
      <c r="Q38" s="251"/>
      <c r="R38" s="251"/>
      <c r="S38" s="251"/>
      <c r="T38" s="251"/>
      <c r="U38" s="251"/>
      <c r="V38" s="251"/>
      <c r="W38" s="251"/>
      <c r="X38" s="251"/>
      <c r="Y38" s="251"/>
      <c r="Z38" s="251"/>
      <c r="AA38" s="251"/>
      <c r="AB38" s="251"/>
      <c r="AC38" s="251"/>
      <c r="AD38" s="251"/>
      <c r="AE38" s="251"/>
      <c r="AF38" s="251"/>
      <c r="AG38" s="251"/>
      <c r="AH38" s="251"/>
      <c r="AI38" s="251"/>
      <c r="AJ38" s="251"/>
      <c r="AK38" s="251"/>
      <c r="AL38" s="251"/>
      <c r="AM38" s="251"/>
      <c r="AN38" s="251"/>
      <c r="AO38" s="251"/>
      <c r="AP38" s="251"/>
      <c r="AQ38" s="251"/>
      <c r="AR38" s="251"/>
      <c r="AS38" s="251"/>
      <c r="AU38" s="253">
        <v>50</v>
      </c>
      <c r="AV38" s="254"/>
      <c r="AW38" s="254"/>
      <c r="AX38" s="193"/>
      <c r="AY38" s="255"/>
      <c r="AZ38" s="255"/>
      <c r="BA38" s="195"/>
      <c r="BB38" s="79">
        <v>11</v>
      </c>
      <c r="BC38" s="80">
        <v>12</v>
      </c>
      <c r="BD38" s="81">
        <v>13</v>
      </c>
      <c r="BE38" s="82">
        <v>14</v>
      </c>
      <c r="BF38" s="81">
        <v>15</v>
      </c>
      <c r="BG38" s="81">
        <v>16</v>
      </c>
      <c r="BH38" s="83">
        <v>17</v>
      </c>
      <c r="BI38" s="80">
        <v>18</v>
      </c>
      <c r="BJ38" s="81">
        <v>19</v>
      </c>
      <c r="BK38" s="82">
        <v>20</v>
      </c>
      <c r="BL38" s="81">
        <v>21</v>
      </c>
      <c r="BM38" s="81">
        <v>22</v>
      </c>
      <c r="BN38" s="83">
        <v>23</v>
      </c>
      <c r="BO38" s="80">
        <v>24</v>
      </c>
      <c r="BP38" s="81">
        <v>25</v>
      </c>
      <c r="BQ38" s="82">
        <v>26</v>
      </c>
      <c r="BR38" s="81">
        <v>27</v>
      </c>
      <c r="BS38" s="81">
        <v>28</v>
      </c>
      <c r="BT38" s="83">
        <v>29</v>
      </c>
      <c r="BU38" s="80">
        <v>30</v>
      </c>
      <c r="BV38" s="81">
        <v>31</v>
      </c>
      <c r="BW38" s="82">
        <v>32</v>
      </c>
      <c r="BX38" s="81">
        <v>33</v>
      </c>
      <c r="BY38" s="81">
        <v>34</v>
      </c>
      <c r="BZ38" s="83">
        <v>35</v>
      </c>
      <c r="CA38" s="80">
        <v>36</v>
      </c>
      <c r="CB38" s="81">
        <v>37</v>
      </c>
      <c r="CC38" s="82">
        <v>38</v>
      </c>
      <c r="CD38" s="81">
        <v>39</v>
      </c>
      <c r="CE38" s="81">
        <v>40</v>
      </c>
      <c r="CF38" s="83">
        <v>41</v>
      </c>
      <c r="CG38" s="80">
        <v>42</v>
      </c>
      <c r="CH38" s="81">
        <v>43</v>
      </c>
      <c r="CI38" s="82">
        <v>44</v>
      </c>
      <c r="CJ38" s="81">
        <v>45</v>
      </c>
      <c r="CK38" s="81">
        <v>46</v>
      </c>
      <c r="CL38" s="83">
        <v>47</v>
      </c>
      <c r="CM38" s="80">
        <v>48</v>
      </c>
      <c r="CN38" s="81">
        <v>49</v>
      </c>
      <c r="CO38" s="82">
        <v>50</v>
      </c>
      <c r="CP38" s="81">
        <v>51</v>
      </c>
      <c r="CQ38" s="81">
        <v>52</v>
      </c>
      <c r="CR38" s="83">
        <v>53</v>
      </c>
      <c r="CS38" s="80">
        <v>54</v>
      </c>
      <c r="CT38" s="81">
        <v>55</v>
      </c>
      <c r="CU38" s="82">
        <v>56</v>
      </c>
      <c r="CV38" s="81">
        <v>57</v>
      </c>
      <c r="CW38" s="81">
        <v>58</v>
      </c>
      <c r="CX38" s="83">
        <v>59</v>
      </c>
      <c r="CY38" s="80">
        <v>60</v>
      </c>
      <c r="CZ38" s="81">
        <v>61</v>
      </c>
      <c r="DA38" s="82">
        <v>62</v>
      </c>
      <c r="DB38" s="81">
        <v>63</v>
      </c>
      <c r="DC38" s="81">
        <v>64</v>
      </c>
      <c r="DD38" s="83">
        <v>65</v>
      </c>
      <c r="DE38" s="80">
        <v>66</v>
      </c>
      <c r="DF38" s="81">
        <v>67</v>
      </c>
      <c r="DG38" s="82">
        <v>68</v>
      </c>
      <c r="DH38" s="81">
        <v>69</v>
      </c>
      <c r="DI38" s="81">
        <v>70</v>
      </c>
      <c r="DJ38" s="83">
        <v>71</v>
      </c>
      <c r="DK38" s="80">
        <v>72</v>
      </c>
      <c r="DL38" s="81">
        <v>73</v>
      </c>
      <c r="DM38" s="82">
        <v>74</v>
      </c>
      <c r="DN38" s="81">
        <v>75</v>
      </c>
      <c r="DO38" s="81">
        <v>76</v>
      </c>
      <c r="DP38" s="83">
        <v>77</v>
      </c>
      <c r="DQ38" s="80">
        <v>78</v>
      </c>
      <c r="DR38" s="81">
        <v>79</v>
      </c>
      <c r="DS38" s="82">
        <v>80</v>
      </c>
      <c r="DT38" s="81">
        <v>81</v>
      </c>
      <c r="DU38" s="81">
        <v>82</v>
      </c>
      <c r="DV38" s="83">
        <v>83</v>
      </c>
      <c r="DW38" s="80">
        <v>84</v>
      </c>
      <c r="DX38" s="81">
        <v>85</v>
      </c>
      <c r="DY38" s="82">
        <v>86</v>
      </c>
      <c r="DZ38" s="81">
        <v>87</v>
      </c>
      <c r="EA38" s="81">
        <v>88</v>
      </c>
      <c r="EB38" s="83">
        <v>89</v>
      </c>
      <c r="EC38" s="80">
        <v>90</v>
      </c>
      <c r="ED38" s="81">
        <v>91</v>
      </c>
      <c r="EE38" s="82">
        <v>92</v>
      </c>
      <c r="EF38" s="81">
        <v>93</v>
      </c>
      <c r="EG38" s="81">
        <v>94</v>
      </c>
      <c r="EH38" s="83">
        <v>95</v>
      </c>
      <c r="EI38" s="80">
        <v>96</v>
      </c>
      <c r="EJ38" s="81">
        <v>97</v>
      </c>
      <c r="EK38" s="82">
        <v>98</v>
      </c>
      <c r="EL38" s="81">
        <v>99</v>
      </c>
      <c r="EM38" s="81">
        <v>100</v>
      </c>
      <c r="EN38" s="83">
        <v>101</v>
      </c>
      <c r="EO38" s="80">
        <v>102</v>
      </c>
      <c r="EP38" s="81">
        <v>103</v>
      </c>
      <c r="EQ38" s="82">
        <v>104</v>
      </c>
      <c r="ER38" s="81">
        <v>105</v>
      </c>
      <c r="ES38" s="81">
        <v>106</v>
      </c>
      <c r="ET38" s="83">
        <v>107</v>
      </c>
      <c r="EU38" s="80">
        <v>108</v>
      </c>
      <c r="EV38" s="81">
        <v>109</v>
      </c>
      <c r="EW38" s="82">
        <v>110</v>
      </c>
      <c r="EX38" s="81">
        <v>111</v>
      </c>
      <c r="EY38" s="81">
        <v>112</v>
      </c>
      <c r="EZ38" s="83">
        <v>113</v>
      </c>
      <c r="FA38" s="80">
        <v>114</v>
      </c>
      <c r="FB38" s="81">
        <v>115</v>
      </c>
      <c r="FC38" s="82">
        <v>116</v>
      </c>
      <c r="FD38" s="81">
        <v>117</v>
      </c>
      <c r="FE38" s="81">
        <v>118</v>
      </c>
      <c r="FF38" s="83">
        <v>119</v>
      </c>
      <c r="FG38" s="80">
        <v>120</v>
      </c>
      <c r="FH38" s="81">
        <v>121</v>
      </c>
      <c r="FI38" s="82">
        <v>122</v>
      </c>
      <c r="FJ38" s="81">
        <v>123</v>
      </c>
      <c r="FK38" s="81">
        <v>124</v>
      </c>
      <c r="FL38" s="83">
        <v>125</v>
      </c>
      <c r="FM38" s="80">
        <v>126</v>
      </c>
      <c r="FN38" s="81">
        <v>127</v>
      </c>
      <c r="FO38" s="82">
        <v>128</v>
      </c>
      <c r="FP38" s="81">
        <v>129</v>
      </c>
      <c r="FQ38" s="81">
        <v>130</v>
      </c>
      <c r="FR38" s="83">
        <v>131</v>
      </c>
      <c r="FS38" s="80">
        <v>132</v>
      </c>
      <c r="FT38" s="81">
        <v>133</v>
      </c>
      <c r="FU38" s="82">
        <v>134</v>
      </c>
      <c r="FV38" s="81">
        <v>135</v>
      </c>
      <c r="FW38" s="81">
        <v>136</v>
      </c>
      <c r="FX38" s="83">
        <v>137</v>
      </c>
      <c r="FY38" s="80">
        <v>138</v>
      </c>
      <c r="FZ38" s="81">
        <v>139</v>
      </c>
      <c r="GA38" s="82">
        <v>140</v>
      </c>
      <c r="GB38" s="81">
        <v>141</v>
      </c>
      <c r="GC38" s="81">
        <v>142</v>
      </c>
      <c r="GD38" s="83">
        <v>143</v>
      </c>
      <c r="GE38" s="80">
        <v>144</v>
      </c>
      <c r="GF38" s="81">
        <v>145</v>
      </c>
      <c r="GG38" s="82">
        <v>146</v>
      </c>
      <c r="GH38" s="81">
        <v>147</v>
      </c>
      <c r="GI38" s="81">
        <v>148</v>
      </c>
      <c r="GJ38" s="83">
        <v>149</v>
      </c>
      <c r="GK38" s="80">
        <v>150</v>
      </c>
      <c r="GL38" s="81">
        <v>151</v>
      </c>
      <c r="GM38" s="82">
        <v>152</v>
      </c>
      <c r="GN38" s="81">
        <v>153</v>
      </c>
      <c r="GO38" s="81">
        <v>154</v>
      </c>
      <c r="GP38" s="83">
        <v>155</v>
      </c>
      <c r="GQ38" s="80">
        <v>156</v>
      </c>
      <c r="GR38" s="81">
        <v>157</v>
      </c>
      <c r="GS38" s="82">
        <v>158</v>
      </c>
      <c r="GT38" s="81">
        <v>159</v>
      </c>
      <c r="GU38" s="81">
        <v>160</v>
      </c>
      <c r="GV38" s="83">
        <v>161</v>
      </c>
      <c r="GW38" s="80">
        <v>162</v>
      </c>
      <c r="GX38" s="81">
        <v>163</v>
      </c>
      <c r="GY38" s="82">
        <v>164</v>
      </c>
      <c r="GZ38" s="81">
        <v>165</v>
      </c>
      <c r="HA38" s="81">
        <v>166</v>
      </c>
      <c r="HB38" s="83">
        <v>167</v>
      </c>
      <c r="HC38" s="6">
        <v>168</v>
      </c>
      <c r="HD38" s="245" t="s">
        <v>36</v>
      </c>
      <c r="HE38" s="246"/>
      <c r="HF38" s="246"/>
      <c r="HG38" s="246"/>
      <c r="HH38" s="246"/>
      <c r="HI38" s="246"/>
      <c r="HJ38" s="246"/>
      <c r="HK38" s="246"/>
      <c r="HL38" s="246"/>
      <c r="HM38" s="246"/>
      <c r="HN38" s="246"/>
      <c r="HO38" s="246"/>
      <c r="HP38" s="246"/>
      <c r="HQ38" s="246"/>
      <c r="HR38" s="246"/>
      <c r="HS38" s="246"/>
      <c r="HT38" s="246"/>
      <c r="HU38" s="246"/>
      <c r="HV38" s="246"/>
      <c r="HW38" s="246"/>
      <c r="HX38" s="84"/>
      <c r="HY38" s="256" t="str">
        <f>' vor ReBeg (4)'!B8</f>
        <v>66/6</v>
      </c>
      <c r="HZ38" s="160"/>
      <c r="IA38" s="160"/>
      <c r="IB38" s="160"/>
      <c r="IC38" s="160"/>
      <c r="ID38" s="160"/>
      <c r="IE38" s="160"/>
      <c r="IF38" s="160"/>
      <c r="IG38" s="160"/>
      <c r="IH38" s="161"/>
      <c r="II38" s="176">
        <f>' vor ReBeg (4)'!B13</f>
        <v>66</v>
      </c>
      <c r="IJ38" s="160"/>
      <c r="IK38" s="160"/>
      <c r="IL38" s="160"/>
      <c r="IM38" s="160"/>
      <c r="IN38" s="160"/>
      <c r="IO38" s="160"/>
      <c r="IP38" s="161"/>
      <c r="IW38" s="6"/>
      <c r="IX38" s="6"/>
      <c r="IY38" s="6"/>
      <c r="IZ38" s="6"/>
      <c r="JA38" s="79"/>
    </row>
    <row r="39" spans="2:281" ht="3.95" customHeight="1" x14ac:dyDescent="0.25">
      <c r="B39" s="249"/>
      <c r="C39" s="154"/>
      <c r="D39" s="154"/>
      <c r="E39" s="154"/>
      <c r="F39" s="154"/>
      <c r="G39" s="154"/>
      <c r="H39" s="154"/>
      <c r="I39" s="154"/>
      <c r="J39" s="252"/>
      <c r="K39" s="252"/>
      <c r="L39" s="252"/>
      <c r="M39" s="252"/>
      <c r="N39" s="252"/>
      <c r="O39" s="252"/>
      <c r="P39" s="252"/>
      <c r="Q39" s="252"/>
      <c r="R39" s="252"/>
      <c r="S39" s="252"/>
      <c r="T39" s="252"/>
      <c r="U39" s="252"/>
      <c r="V39" s="252"/>
      <c r="W39" s="252"/>
      <c r="X39" s="252"/>
      <c r="Y39" s="252"/>
      <c r="Z39" s="252"/>
      <c r="AA39" s="252"/>
      <c r="AB39" s="252"/>
      <c r="AC39" s="252"/>
      <c r="AD39" s="252"/>
      <c r="AE39" s="252"/>
      <c r="AF39" s="252"/>
      <c r="AG39" s="252"/>
      <c r="AH39" s="252"/>
      <c r="AI39" s="252"/>
      <c r="AJ39" s="252"/>
      <c r="AK39" s="252"/>
      <c r="AL39" s="252"/>
      <c r="AM39" s="252"/>
      <c r="AN39" s="252"/>
      <c r="AO39" s="252"/>
      <c r="AP39" s="252"/>
      <c r="AQ39" s="252"/>
      <c r="AR39" s="252"/>
      <c r="AS39" s="252"/>
      <c r="AU39" s="254"/>
      <c r="AV39" s="254"/>
      <c r="AW39" s="254"/>
      <c r="AX39" s="193"/>
      <c r="AY39" s="255"/>
      <c r="AZ39" s="255"/>
      <c r="BA39" s="195"/>
      <c r="BB39" s="79"/>
      <c r="BC39" s="85"/>
      <c r="BD39" s="6"/>
      <c r="BE39" s="6"/>
      <c r="BF39" s="6"/>
      <c r="BG39" s="6"/>
      <c r="BH39" s="86"/>
      <c r="BI39" s="6"/>
      <c r="BJ39" s="6"/>
      <c r="BK39" s="6"/>
      <c r="BL39" s="6"/>
      <c r="BM39" s="6"/>
      <c r="BN39" s="86"/>
      <c r="BO39" s="85"/>
      <c r="BP39" s="6"/>
      <c r="BQ39" s="6"/>
      <c r="BR39" s="6"/>
      <c r="BS39" s="6"/>
      <c r="BT39" s="6"/>
      <c r="BU39" s="85"/>
      <c r="BV39" s="6"/>
      <c r="BW39" s="6"/>
      <c r="BX39" s="6"/>
      <c r="BY39" s="6"/>
      <c r="BZ39" s="86"/>
      <c r="CA39" s="85"/>
      <c r="CB39" s="6"/>
      <c r="CC39" s="6"/>
      <c r="CD39" s="6"/>
      <c r="CE39" s="6"/>
      <c r="CF39" s="86"/>
      <c r="CG39" s="6"/>
      <c r="CH39" s="6"/>
      <c r="CI39" s="6"/>
      <c r="CJ39" s="6"/>
      <c r="CK39" s="6"/>
      <c r="CL39" s="86"/>
      <c r="CM39" s="85"/>
      <c r="CN39" s="6"/>
      <c r="CO39" s="6"/>
      <c r="CP39" s="6"/>
      <c r="CQ39" s="6"/>
      <c r="CR39" s="6"/>
      <c r="CS39" s="85"/>
      <c r="CT39" s="6"/>
      <c r="CU39" s="6"/>
      <c r="CV39" s="6"/>
      <c r="CW39" s="6"/>
      <c r="CX39" s="86"/>
      <c r="CY39" s="85"/>
      <c r="CZ39" s="6"/>
      <c r="DA39" s="6"/>
      <c r="DB39" s="6"/>
      <c r="DC39" s="6"/>
      <c r="DD39" s="86"/>
      <c r="DE39" s="6"/>
      <c r="DF39" s="6"/>
      <c r="DG39" s="6"/>
      <c r="DH39" s="6"/>
      <c r="DI39" s="6"/>
      <c r="DJ39" s="86"/>
      <c r="DK39" s="85"/>
      <c r="DL39" s="6"/>
      <c r="DM39" s="6"/>
      <c r="DN39" s="6"/>
      <c r="DO39" s="6"/>
      <c r="DP39" s="6"/>
      <c r="DQ39" s="85"/>
      <c r="DR39" s="6"/>
      <c r="DS39" s="6"/>
      <c r="DT39" s="6"/>
      <c r="DU39" s="6"/>
      <c r="DV39" s="86"/>
      <c r="DW39" s="85"/>
      <c r="DX39" s="6"/>
      <c r="DY39" s="6"/>
      <c r="DZ39" s="6"/>
      <c r="EA39" s="6"/>
      <c r="EB39" s="86"/>
      <c r="EC39" s="6"/>
      <c r="ED39" s="6"/>
      <c r="EE39" s="6"/>
      <c r="EF39" s="6"/>
      <c r="EG39" s="6"/>
      <c r="EH39" s="86"/>
      <c r="EI39" s="85"/>
      <c r="EJ39" s="6"/>
      <c r="EK39" s="6"/>
      <c r="EL39" s="6"/>
      <c r="EM39" s="6"/>
      <c r="EN39" s="6"/>
      <c r="EO39" s="85"/>
      <c r="EP39" s="6"/>
      <c r="EQ39" s="6"/>
      <c r="ER39" s="6"/>
      <c r="ES39" s="6"/>
      <c r="ET39" s="86"/>
      <c r="EU39" s="85"/>
      <c r="EV39" s="6"/>
      <c r="EW39" s="6"/>
      <c r="EX39" s="6"/>
      <c r="EY39" s="6"/>
      <c r="EZ39" s="86"/>
      <c r="FA39" s="6"/>
      <c r="FB39" s="6"/>
      <c r="FC39" s="6"/>
      <c r="FD39" s="6"/>
      <c r="FE39" s="6"/>
      <c r="FF39" s="86"/>
      <c r="FG39" s="85"/>
      <c r="FH39" s="6"/>
      <c r="FI39" s="6"/>
      <c r="FJ39" s="6"/>
      <c r="FK39" s="6"/>
      <c r="FL39" s="6"/>
      <c r="FM39" s="85"/>
      <c r="FN39" s="6"/>
      <c r="FO39" s="6"/>
      <c r="FP39" s="6"/>
      <c r="FQ39" s="6"/>
      <c r="FR39" s="86"/>
      <c r="FS39" s="85"/>
      <c r="FT39" s="6"/>
      <c r="FU39" s="6"/>
      <c r="FV39" s="6"/>
      <c r="FW39" s="6"/>
      <c r="FX39" s="86"/>
      <c r="FY39" s="6"/>
      <c r="FZ39" s="6"/>
      <c r="GA39" s="6"/>
      <c r="GB39" s="6"/>
      <c r="GC39" s="6"/>
      <c r="GD39" s="86"/>
      <c r="GE39" s="85"/>
      <c r="GF39" s="6"/>
      <c r="GG39" s="6"/>
      <c r="GH39" s="6"/>
      <c r="GI39" s="6"/>
      <c r="GJ39" s="6"/>
      <c r="GK39" s="85"/>
      <c r="GL39" s="6"/>
      <c r="GM39" s="6"/>
      <c r="GN39" s="6"/>
      <c r="GO39" s="6"/>
      <c r="GP39" s="86"/>
      <c r="GQ39" s="85"/>
      <c r="GR39" s="6"/>
      <c r="GS39" s="6"/>
      <c r="GT39" s="6"/>
      <c r="GU39" s="6"/>
      <c r="GV39" s="6"/>
      <c r="GW39" s="85"/>
      <c r="GX39" s="6"/>
      <c r="GY39" s="6"/>
      <c r="GZ39" s="6"/>
      <c r="HA39" s="6"/>
      <c r="HB39" s="86"/>
      <c r="HC39" s="6"/>
      <c r="HD39" s="210"/>
      <c r="HE39" s="211"/>
      <c r="HF39" s="211"/>
      <c r="HG39" s="211"/>
      <c r="HH39" s="211"/>
      <c r="HI39" s="211"/>
      <c r="HJ39" s="211"/>
      <c r="HK39" s="211"/>
      <c r="HL39" s="211"/>
      <c r="HM39" s="211"/>
      <c r="HN39" s="211"/>
      <c r="HO39" s="211"/>
      <c r="HP39" s="211"/>
      <c r="HQ39" s="211"/>
      <c r="HR39" s="211"/>
      <c r="HS39" s="211"/>
      <c r="HT39" s="211"/>
      <c r="HU39" s="211"/>
      <c r="HV39" s="211"/>
      <c r="HW39" s="211"/>
      <c r="HX39" s="71"/>
      <c r="HY39" s="162"/>
      <c r="HZ39" s="163"/>
      <c r="IA39" s="163"/>
      <c r="IB39" s="163"/>
      <c r="IC39" s="163"/>
      <c r="ID39" s="163"/>
      <c r="IE39" s="163"/>
      <c r="IF39" s="163"/>
      <c r="IG39" s="163"/>
      <c r="IH39" s="164"/>
      <c r="II39" s="177"/>
      <c r="IJ39" s="163"/>
      <c r="IK39" s="163"/>
      <c r="IL39" s="163"/>
      <c r="IM39" s="163"/>
      <c r="IN39" s="163"/>
      <c r="IO39" s="163"/>
      <c r="IP39" s="164"/>
      <c r="IW39" s="6"/>
      <c r="IX39" s="6"/>
      <c r="IY39" s="6"/>
      <c r="IZ39" s="6"/>
    </row>
    <row r="40" spans="2:281" s="7" customFormat="1" ht="13.9" customHeight="1" x14ac:dyDescent="0.25">
      <c r="B40" s="39" t="s">
        <v>39</v>
      </c>
      <c r="C40" s="27"/>
      <c r="D40" s="27"/>
      <c r="E40" s="27"/>
      <c r="F40" s="27"/>
      <c r="G40" s="27"/>
      <c r="H40" s="27"/>
      <c r="I40" s="27"/>
      <c r="J40" s="196" t="s">
        <v>19</v>
      </c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  <c r="AJ40" s="243"/>
      <c r="AK40" s="243"/>
      <c r="AL40" s="243"/>
      <c r="AM40" s="243"/>
      <c r="AN40" s="243"/>
      <c r="AO40" s="243"/>
      <c r="AP40" s="243"/>
      <c r="AQ40" s="243"/>
      <c r="AR40" s="243"/>
      <c r="AS40" s="243"/>
      <c r="AT40" s="87"/>
      <c r="AU40" s="187">
        <v>48</v>
      </c>
      <c r="AV40" s="188"/>
      <c r="AW40" s="188"/>
      <c r="AX40" s="188"/>
      <c r="AY40" s="189"/>
      <c r="AZ40" s="189"/>
      <c r="BA40" s="190"/>
      <c r="BB40" s="88"/>
      <c r="BC40" s="173">
        <v>2020</v>
      </c>
      <c r="BD40" s="174"/>
      <c r="BE40" s="174"/>
      <c r="BF40" s="174"/>
      <c r="BG40" s="174"/>
      <c r="BH40" s="174"/>
      <c r="BI40" s="174"/>
      <c r="BJ40" s="174"/>
      <c r="BK40" s="174"/>
      <c r="BL40" s="174"/>
      <c r="BM40" s="174"/>
      <c r="BN40" s="175"/>
      <c r="BO40" s="173">
        <v>2021</v>
      </c>
      <c r="BP40" s="174"/>
      <c r="BQ40" s="174"/>
      <c r="BR40" s="174"/>
      <c r="BS40" s="174"/>
      <c r="BT40" s="174"/>
      <c r="BU40" s="174"/>
      <c r="BV40" s="174"/>
      <c r="BW40" s="174"/>
      <c r="BX40" s="174"/>
      <c r="BY40" s="174"/>
      <c r="BZ40" s="175"/>
      <c r="CA40" s="173">
        <v>2022</v>
      </c>
      <c r="CB40" s="174"/>
      <c r="CC40" s="174"/>
      <c r="CD40" s="174"/>
      <c r="CE40" s="174"/>
      <c r="CF40" s="174"/>
      <c r="CG40" s="174"/>
      <c r="CH40" s="174"/>
      <c r="CI40" s="174"/>
      <c r="CJ40" s="174"/>
      <c r="CK40" s="174"/>
      <c r="CL40" s="175"/>
      <c r="CM40" s="173">
        <v>2023</v>
      </c>
      <c r="CN40" s="174"/>
      <c r="CO40" s="174"/>
      <c r="CP40" s="174"/>
      <c r="CQ40" s="174"/>
      <c r="CR40" s="174"/>
      <c r="CS40" s="174"/>
      <c r="CT40" s="174"/>
      <c r="CU40" s="174"/>
      <c r="CV40" s="174"/>
      <c r="CW40" s="174"/>
      <c r="CX40" s="175"/>
      <c r="CY40" s="173">
        <v>2024</v>
      </c>
      <c r="CZ40" s="174"/>
      <c r="DA40" s="174"/>
      <c r="DB40" s="174"/>
      <c r="DC40" s="174"/>
      <c r="DD40" s="174"/>
      <c r="DE40" s="174"/>
      <c r="DF40" s="174"/>
      <c r="DG40" s="174"/>
      <c r="DH40" s="174"/>
      <c r="DI40" s="174"/>
      <c r="DJ40" s="175"/>
      <c r="DK40" s="173">
        <v>2025</v>
      </c>
      <c r="DL40" s="174"/>
      <c r="DM40" s="174"/>
      <c r="DN40" s="174"/>
      <c r="DO40" s="174"/>
      <c r="DP40" s="174"/>
      <c r="DQ40" s="174"/>
      <c r="DR40" s="174"/>
      <c r="DS40" s="174"/>
      <c r="DT40" s="174"/>
      <c r="DU40" s="174"/>
      <c r="DV40" s="175"/>
      <c r="DW40" s="173">
        <v>2026</v>
      </c>
      <c r="DX40" s="174"/>
      <c r="DY40" s="174"/>
      <c r="DZ40" s="174"/>
      <c r="EA40" s="174"/>
      <c r="EB40" s="174"/>
      <c r="EC40" s="174"/>
      <c r="ED40" s="174"/>
      <c r="EE40" s="174"/>
      <c r="EF40" s="174"/>
      <c r="EG40" s="174"/>
      <c r="EH40" s="175"/>
      <c r="EI40" s="173">
        <v>2027</v>
      </c>
      <c r="EJ40" s="174"/>
      <c r="EK40" s="174"/>
      <c r="EL40" s="174"/>
      <c r="EM40" s="174"/>
      <c r="EN40" s="174"/>
      <c r="EO40" s="174"/>
      <c r="EP40" s="174"/>
      <c r="EQ40" s="174"/>
      <c r="ER40" s="174"/>
      <c r="ES40" s="174"/>
      <c r="ET40" s="175"/>
      <c r="EU40" s="173">
        <v>2028</v>
      </c>
      <c r="EV40" s="174"/>
      <c r="EW40" s="174"/>
      <c r="EX40" s="174"/>
      <c r="EY40" s="174"/>
      <c r="EZ40" s="174"/>
      <c r="FA40" s="174"/>
      <c r="FB40" s="174"/>
      <c r="FC40" s="174"/>
      <c r="FD40" s="174"/>
      <c r="FE40" s="174"/>
      <c r="FF40" s="175"/>
      <c r="FG40" s="173">
        <v>2029</v>
      </c>
      <c r="FH40" s="174"/>
      <c r="FI40" s="174"/>
      <c r="FJ40" s="174"/>
      <c r="FK40" s="174"/>
      <c r="FL40" s="174"/>
      <c r="FM40" s="174"/>
      <c r="FN40" s="174"/>
      <c r="FO40" s="174"/>
      <c r="FP40" s="174"/>
      <c r="FQ40" s="174"/>
      <c r="FR40" s="175"/>
      <c r="FS40" s="173">
        <v>2030</v>
      </c>
      <c r="FT40" s="174"/>
      <c r="FU40" s="174"/>
      <c r="FV40" s="174"/>
      <c r="FW40" s="174"/>
      <c r="FX40" s="174"/>
      <c r="FY40" s="174"/>
      <c r="FZ40" s="174"/>
      <c r="GA40" s="174"/>
      <c r="GB40" s="174"/>
      <c r="GC40" s="174"/>
      <c r="GD40" s="175"/>
      <c r="GE40" s="173">
        <v>2031</v>
      </c>
      <c r="GF40" s="174"/>
      <c r="GG40" s="174"/>
      <c r="GH40" s="174"/>
      <c r="GI40" s="174"/>
      <c r="GJ40" s="174"/>
      <c r="GK40" s="174"/>
      <c r="GL40" s="174"/>
      <c r="GM40" s="174"/>
      <c r="GN40" s="174"/>
      <c r="GO40" s="174"/>
      <c r="GP40" s="175"/>
      <c r="GQ40" s="173">
        <v>2032</v>
      </c>
      <c r="GR40" s="174"/>
      <c r="GS40" s="174"/>
      <c r="GT40" s="174"/>
      <c r="GU40" s="174"/>
      <c r="GV40" s="174"/>
      <c r="GW40" s="174"/>
      <c r="GX40" s="174"/>
      <c r="GY40" s="174"/>
      <c r="GZ40" s="174"/>
      <c r="HA40" s="174"/>
      <c r="HB40" s="175"/>
      <c r="HD40" s="76" t="s">
        <v>65</v>
      </c>
      <c r="HE40" s="1"/>
      <c r="IA40" s="76"/>
      <c r="IB40" s="76"/>
      <c r="IC40" s="153" t="s">
        <v>63</v>
      </c>
      <c r="ID40" s="154"/>
      <c r="IE40" s="154"/>
      <c r="IF40" s="154"/>
      <c r="IG40" s="154"/>
      <c r="IH40" s="154"/>
      <c r="II40" s="154"/>
      <c r="IJ40" s="155" t="s">
        <v>64</v>
      </c>
      <c r="IK40" s="154"/>
      <c r="IL40" s="154"/>
      <c r="IM40" s="154"/>
      <c r="IN40" s="154"/>
      <c r="IO40" s="154"/>
      <c r="IP40" s="154"/>
      <c r="IQ40" s="6"/>
      <c r="IR40" s="6"/>
      <c r="IS40" s="6"/>
      <c r="IT40" s="6"/>
      <c r="IU40" s="6"/>
      <c r="IV40" s="6"/>
      <c r="IW40" s="6"/>
      <c r="IX40" s="6"/>
      <c r="IY40" s="6"/>
      <c r="IZ40" s="6"/>
    </row>
    <row r="41" spans="2:281" ht="12" customHeight="1" x14ac:dyDescent="0.25">
      <c r="B41" s="6"/>
      <c r="AI41" s="89"/>
      <c r="AJ41" s="90"/>
      <c r="AK41" s="90"/>
      <c r="AL41" s="90"/>
      <c r="AM41" s="90"/>
      <c r="AN41" s="90"/>
      <c r="AO41" s="90"/>
      <c r="AP41" s="90"/>
      <c r="AQ41" s="90"/>
      <c r="BB41" s="1">
        <v>11</v>
      </c>
      <c r="BC41" s="1">
        <v>12</v>
      </c>
      <c r="BD41" s="1">
        <v>13</v>
      </c>
      <c r="BE41" s="1">
        <v>14</v>
      </c>
      <c r="BF41" s="1">
        <v>15</v>
      </c>
      <c r="BG41" s="1">
        <v>16</v>
      </c>
      <c r="BH41" s="1">
        <v>17</v>
      </c>
      <c r="BI41" s="1">
        <v>18</v>
      </c>
      <c r="BJ41" s="1">
        <v>19</v>
      </c>
      <c r="BK41" s="1">
        <v>20</v>
      </c>
      <c r="BL41" s="1">
        <v>21</v>
      </c>
      <c r="BM41" s="1">
        <v>22</v>
      </c>
      <c r="BN41" s="1">
        <v>23</v>
      </c>
      <c r="BO41" s="1">
        <v>24</v>
      </c>
      <c r="BP41" s="1">
        <v>25</v>
      </c>
      <c r="BQ41" s="1">
        <v>26</v>
      </c>
      <c r="BR41" s="1">
        <v>27</v>
      </c>
      <c r="BS41" s="1">
        <v>28</v>
      </c>
      <c r="BT41" s="1">
        <v>29</v>
      </c>
      <c r="BU41" s="1">
        <v>30</v>
      </c>
      <c r="BV41" s="1">
        <v>31</v>
      </c>
      <c r="BW41" s="1">
        <v>32</v>
      </c>
      <c r="BX41" s="1">
        <v>33</v>
      </c>
      <c r="BY41" s="1">
        <v>34</v>
      </c>
      <c r="BZ41" s="1">
        <v>35</v>
      </c>
      <c r="CA41" s="1">
        <v>36</v>
      </c>
      <c r="CB41" s="1">
        <v>37</v>
      </c>
      <c r="CC41" s="1">
        <v>38</v>
      </c>
      <c r="CD41" s="1">
        <v>39</v>
      </c>
      <c r="CE41" s="1">
        <v>40</v>
      </c>
      <c r="CF41" s="1">
        <v>41</v>
      </c>
      <c r="CG41" s="1">
        <v>42</v>
      </c>
      <c r="CH41" s="1">
        <v>43</v>
      </c>
      <c r="CI41" s="1">
        <v>44</v>
      </c>
      <c r="CJ41" s="1">
        <v>45</v>
      </c>
      <c r="CK41" s="1">
        <v>46</v>
      </c>
      <c r="CL41" s="1">
        <v>47</v>
      </c>
      <c r="CM41" s="1">
        <v>48</v>
      </c>
      <c r="CN41" s="1">
        <v>49</v>
      </c>
      <c r="CO41" s="1">
        <v>50</v>
      </c>
      <c r="CP41" s="1">
        <v>51</v>
      </c>
      <c r="CQ41" s="1">
        <v>52</v>
      </c>
      <c r="CR41" s="1">
        <v>53</v>
      </c>
      <c r="CS41" s="1">
        <v>54</v>
      </c>
      <c r="CT41" s="1">
        <v>55</v>
      </c>
      <c r="CU41" s="1">
        <v>56</v>
      </c>
      <c r="CV41" s="1">
        <v>57</v>
      </c>
      <c r="CW41" s="1">
        <v>58</v>
      </c>
      <c r="CX41" s="1">
        <v>59</v>
      </c>
      <c r="CY41" s="1">
        <v>60</v>
      </c>
      <c r="CZ41" s="54" t="str">
        <f>' vor ReBeg (4)'!B4</f>
        <v/>
      </c>
      <c r="HB41" s="53" t="str">
        <f>' vor ReBeg (4)'!B3</f>
        <v/>
      </c>
      <c r="HC41" s="1">
        <v>168</v>
      </c>
      <c r="HE41" s="6"/>
      <c r="HF41" s="6"/>
      <c r="HG41" s="79"/>
      <c r="HH41" s="79"/>
      <c r="HI41" s="79"/>
      <c r="HJ41" s="79"/>
      <c r="HK41" s="79"/>
      <c r="HL41" s="79"/>
      <c r="HN41" s="79"/>
      <c r="HO41" s="79"/>
      <c r="HP41" s="79"/>
      <c r="HQ41" s="79"/>
      <c r="HR41" s="6"/>
      <c r="HS41" s="79"/>
      <c r="HT41" s="79"/>
      <c r="HU41" s="79"/>
      <c r="HV41" s="79"/>
      <c r="HW41" s="79"/>
      <c r="HX41" s="79"/>
      <c r="IR41" s="6"/>
      <c r="IS41" s="6"/>
      <c r="IT41" s="6"/>
      <c r="IU41" s="6"/>
      <c r="IV41" s="6"/>
      <c r="IW41" s="6"/>
      <c r="IX41" s="6"/>
      <c r="IY41" s="6"/>
      <c r="IZ41" s="6"/>
      <c r="JD41" s="91"/>
      <c r="JE41" s="56"/>
      <c r="JF41" s="92"/>
      <c r="JG41" s="64"/>
      <c r="JH41" s="64"/>
      <c r="JI41" s="64"/>
      <c r="JJ41" s="64"/>
      <c r="JK41" s="64"/>
      <c r="JL41" s="64"/>
      <c r="JM41" s="64"/>
      <c r="JN41" s="64"/>
      <c r="JO41" s="64"/>
      <c r="JP41" s="64"/>
      <c r="JQ41" s="64"/>
      <c r="JR41" s="64"/>
      <c r="JS41" s="64"/>
      <c r="JT41" s="64"/>
      <c r="JU41" s="65"/>
    </row>
    <row r="42" spans="2:281" ht="14.1" customHeight="1" x14ac:dyDescent="0.25">
      <c r="B42" s="40" t="s">
        <v>40</v>
      </c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200">
        <v>22637</v>
      </c>
      <c r="AL42" s="201"/>
      <c r="AM42" s="201"/>
      <c r="AN42" s="201"/>
      <c r="AO42" s="201"/>
      <c r="AP42" s="201"/>
      <c r="AQ42" s="201"/>
      <c r="AR42" s="201"/>
      <c r="AS42" s="201"/>
      <c r="AT42" s="201"/>
      <c r="AU42" s="201"/>
      <c r="AV42" s="201"/>
      <c r="AW42" s="201"/>
      <c r="AX42" s="201"/>
      <c r="AY42" s="201"/>
      <c r="AZ42" s="201"/>
      <c r="BA42" s="202"/>
      <c r="BB42" s="75"/>
      <c r="HD42" s="76" t="s">
        <v>47</v>
      </c>
      <c r="HE42" s="76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6"/>
      <c r="IB42" s="76"/>
      <c r="IC42" s="76"/>
      <c r="ID42" s="76"/>
      <c r="IE42" s="76"/>
      <c r="IF42" s="76"/>
      <c r="IG42" s="76"/>
      <c r="IH42" s="76"/>
      <c r="II42" s="76"/>
      <c r="IJ42" s="76"/>
      <c r="IK42" s="76"/>
      <c r="IL42" s="76"/>
      <c r="IM42" s="76"/>
      <c r="IN42" s="76"/>
      <c r="IO42" s="76"/>
      <c r="IP42" s="6"/>
      <c r="IQ42" s="6"/>
      <c r="IR42" s="6"/>
      <c r="IS42" s="6"/>
      <c r="IT42" s="6"/>
      <c r="IU42" s="6"/>
      <c r="IV42" s="6"/>
      <c r="IW42" s="6"/>
      <c r="IX42" s="6"/>
      <c r="IY42" s="6"/>
      <c r="IZ42" s="6"/>
    </row>
    <row r="43" spans="2:281" ht="13.9" customHeight="1" x14ac:dyDescent="0.25">
      <c r="B43" s="39" t="s">
        <v>41</v>
      </c>
      <c r="C43" s="27"/>
      <c r="D43" s="27"/>
      <c r="E43" s="27"/>
      <c r="F43" s="27"/>
      <c r="G43" s="41"/>
      <c r="H43" s="42"/>
      <c r="I43" s="42"/>
      <c r="J43" s="42"/>
      <c r="K43" s="42"/>
      <c r="L43" s="42"/>
      <c r="M43" s="42"/>
      <c r="N43" s="42"/>
      <c r="O43" s="42"/>
      <c r="P43" s="77"/>
      <c r="Q43" s="44"/>
      <c r="R43" s="44"/>
      <c r="S43" s="45"/>
      <c r="T43" s="45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182" t="s">
        <v>0</v>
      </c>
      <c r="AL43" s="183"/>
      <c r="AM43" s="183"/>
      <c r="AN43" s="183"/>
      <c r="AO43" s="183"/>
      <c r="AP43" s="183"/>
      <c r="AQ43" s="183"/>
      <c r="AR43" s="183"/>
      <c r="AS43" s="203"/>
      <c r="AT43" s="203"/>
      <c r="AU43" s="203"/>
      <c r="AV43" s="203"/>
      <c r="AW43" s="203"/>
      <c r="AX43" s="203"/>
      <c r="AY43" s="203"/>
      <c r="AZ43" s="203"/>
      <c r="BA43" s="204"/>
      <c r="BB43" s="1">
        <v>11</v>
      </c>
      <c r="BC43" s="1">
        <v>12</v>
      </c>
      <c r="BD43" s="1">
        <v>13</v>
      </c>
      <c r="BE43" s="1">
        <v>14</v>
      </c>
      <c r="BF43" s="1">
        <v>15</v>
      </c>
      <c r="BG43" s="1">
        <v>16</v>
      </c>
      <c r="BH43" s="1">
        <v>17</v>
      </c>
      <c r="BI43" s="1">
        <v>18</v>
      </c>
      <c r="BJ43" s="1">
        <v>19</v>
      </c>
      <c r="BK43" s="1">
        <v>20</v>
      </c>
      <c r="BL43" s="1">
        <v>21</v>
      </c>
      <c r="BM43" s="1">
        <v>22</v>
      </c>
      <c r="BN43" s="1">
        <v>23</v>
      </c>
      <c r="BO43" s="1">
        <v>24</v>
      </c>
      <c r="BP43" s="1">
        <v>25</v>
      </c>
      <c r="BQ43" s="1">
        <v>26</v>
      </c>
      <c r="BR43" s="1">
        <v>27</v>
      </c>
      <c r="BS43" s="1">
        <v>28</v>
      </c>
      <c r="BT43" s="1">
        <v>29</v>
      </c>
      <c r="BU43" s="1">
        <v>30</v>
      </c>
      <c r="BV43" s="1">
        <v>31</v>
      </c>
      <c r="BW43" s="1">
        <v>32</v>
      </c>
      <c r="BX43" s="1">
        <v>33</v>
      </c>
      <c r="BY43" s="1">
        <v>34</v>
      </c>
      <c r="BZ43" s="1">
        <v>35</v>
      </c>
      <c r="CA43" s="1">
        <v>36</v>
      </c>
      <c r="CB43" s="1">
        <v>37</v>
      </c>
      <c r="CC43" s="1">
        <v>38</v>
      </c>
      <c r="CD43" s="1">
        <v>39</v>
      </c>
      <c r="CE43" s="1">
        <v>40</v>
      </c>
      <c r="CF43" s="1">
        <v>41</v>
      </c>
      <c r="CG43" s="1">
        <v>42</v>
      </c>
      <c r="CH43" s="1">
        <v>43</v>
      </c>
      <c r="CI43" s="1">
        <v>44</v>
      </c>
      <c r="CJ43" s="1">
        <v>45</v>
      </c>
      <c r="CK43" s="1">
        <v>46</v>
      </c>
      <c r="CL43" s="1">
        <v>47</v>
      </c>
      <c r="CM43" s="1">
        <v>48</v>
      </c>
      <c r="CN43" s="1">
        <v>49</v>
      </c>
      <c r="CO43" s="1">
        <v>50</v>
      </c>
      <c r="CP43" s="1">
        <v>51</v>
      </c>
      <c r="CQ43" s="1">
        <v>52</v>
      </c>
      <c r="CR43" s="1">
        <v>53</v>
      </c>
      <c r="CS43" s="1">
        <v>54</v>
      </c>
      <c r="CT43" s="1">
        <v>55</v>
      </c>
      <c r="CU43" s="1">
        <v>56</v>
      </c>
      <c r="CV43" s="1">
        <v>57</v>
      </c>
      <c r="CW43" s="1">
        <v>58</v>
      </c>
      <c r="CX43" s="1">
        <v>59</v>
      </c>
      <c r="CY43" s="1">
        <v>60</v>
      </c>
      <c r="CZ43" s="1">
        <v>61</v>
      </c>
      <c r="DA43" s="1">
        <v>62</v>
      </c>
      <c r="DB43" s="1">
        <v>63</v>
      </c>
      <c r="DC43" s="1">
        <v>64</v>
      </c>
      <c r="DD43" s="1">
        <v>65</v>
      </c>
      <c r="DE43" s="1">
        <v>66</v>
      </c>
      <c r="DF43" s="1">
        <v>67</v>
      </c>
      <c r="DG43" s="1">
        <v>68</v>
      </c>
      <c r="DH43" s="1">
        <v>69</v>
      </c>
      <c r="DI43" s="1">
        <v>70</v>
      </c>
      <c r="DJ43" s="1">
        <v>71</v>
      </c>
      <c r="DK43" s="1">
        <v>72</v>
      </c>
      <c r="DL43" s="1">
        <v>73</v>
      </c>
      <c r="DM43" s="1">
        <v>74</v>
      </c>
      <c r="DN43" s="1">
        <v>75</v>
      </c>
      <c r="DO43" s="1">
        <v>76</v>
      </c>
      <c r="DP43" s="1">
        <v>77</v>
      </c>
      <c r="DQ43" s="1">
        <v>78</v>
      </c>
      <c r="DR43" s="1">
        <v>79</v>
      </c>
      <c r="DS43" s="1">
        <v>80</v>
      </c>
      <c r="DT43" s="1">
        <v>81</v>
      </c>
      <c r="DU43" s="1">
        <v>82</v>
      </c>
      <c r="DV43" s="1">
        <v>83</v>
      </c>
      <c r="DW43" s="1">
        <v>84</v>
      </c>
      <c r="DX43" s="1">
        <v>85</v>
      </c>
      <c r="DY43" s="1">
        <v>86</v>
      </c>
      <c r="DZ43" s="1">
        <v>87</v>
      </c>
      <c r="EA43" s="1">
        <v>88</v>
      </c>
      <c r="EB43" s="1">
        <v>89</v>
      </c>
      <c r="EC43" s="1">
        <v>90</v>
      </c>
      <c r="ED43" s="1">
        <v>91</v>
      </c>
      <c r="EE43" s="1">
        <v>92</v>
      </c>
      <c r="EF43" s="1">
        <v>93</v>
      </c>
      <c r="EG43" s="1">
        <v>94</v>
      </c>
      <c r="EH43" s="1">
        <v>95</v>
      </c>
      <c r="EI43" s="1">
        <v>96</v>
      </c>
      <c r="EJ43" s="1">
        <v>97</v>
      </c>
      <c r="EK43" s="1">
        <v>98</v>
      </c>
      <c r="EL43" s="1">
        <v>99</v>
      </c>
      <c r="EM43" s="1">
        <v>100</v>
      </c>
      <c r="EN43" s="1">
        <v>101</v>
      </c>
      <c r="EO43" s="1">
        <v>102</v>
      </c>
      <c r="EP43" s="1">
        <v>103</v>
      </c>
      <c r="EQ43" s="1">
        <v>104</v>
      </c>
      <c r="ER43" s="1">
        <v>105</v>
      </c>
      <c r="ES43" s="1">
        <v>106</v>
      </c>
      <c r="ET43" s="1">
        <v>107</v>
      </c>
      <c r="EU43" s="1">
        <v>108</v>
      </c>
      <c r="EV43" s="1">
        <v>109</v>
      </c>
      <c r="EW43" s="1">
        <v>110</v>
      </c>
      <c r="EX43" s="1">
        <v>111</v>
      </c>
      <c r="EY43" s="1">
        <v>112</v>
      </c>
      <c r="EZ43" s="1">
        <v>113</v>
      </c>
      <c r="FA43" s="1">
        <v>114</v>
      </c>
      <c r="FB43" s="1">
        <v>115</v>
      </c>
      <c r="FC43" s="1">
        <v>116</v>
      </c>
      <c r="FD43" s="1">
        <v>117</v>
      </c>
      <c r="FE43" s="1">
        <v>118</v>
      </c>
      <c r="FF43" s="1">
        <v>119</v>
      </c>
      <c r="FG43" s="1">
        <v>120</v>
      </c>
      <c r="FH43" s="1">
        <v>121</v>
      </c>
      <c r="FI43" s="1">
        <v>122</v>
      </c>
      <c r="FJ43" s="1">
        <v>123</v>
      </c>
      <c r="FK43" s="1">
        <v>124</v>
      </c>
      <c r="FL43" s="1">
        <v>125</v>
      </c>
      <c r="FM43" s="1">
        <v>126</v>
      </c>
      <c r="FN43" s="1">
        <v>127</v>
      </c>
      <c r="FO43" s="1">
        <v>128</v>
      </c>
      <c r="FP43" s="1">
        <v>129</v>
      </c>
      <c r="FQ43" s="1">
        <v>130</v>
      </c>
      <c r="FR43" s="1">
        <v>131</v>
      </c>
      <c r="FS43" s="1">
        <v>132</v>
      </c>
      <c r="FT43" s="1">
        <v>133</v>
      </c>
      <c r="FU43" s="1">
        <v>134</v>
      </c>
      <c r="FV43" s="1">
        <v>135</v>
      </c>
      <c r="FW43" s="1">
        <v>136</v>
      </c>
      <c r="FX43" s="1">
        <v>137</v>
      </c>
      <c r="FY43" s="1">
        <v>138</v>
      </c>
      <c r="FZ43" s="1">
        <v>139</v>
      </c>
      <c r="GA43" s="1">
        <v>140</v>
      </c>
      <c r="GB43" s="1">
        <v>141</v>
      </c>
      <c r="GC43" s="1">
        <v>142</v>
      </c>
      <c r="GD43" s="1">
        <v>143</v>
      </c>
      <c r="GE43" s="1">
        <v>144</v>
      </c>
      <c r="GF43" s="1">
        <v>145</v>
      </c>
      <c r="GG43" s="1">
        <v>146</v>
      </c>
      <c r="GH43" s="1">
        <v>147</v>
      </c>
      <c r="GI43" s="1">
        <v>148</v>
      </c>
      <c r="GJ43" s="1">
        <v>149</v>
      </c>
      <c r="GK43" s="1">
        <v>150</v>
      </c>
      <c r="GL43" s="1">
        <v>151</v>
      </c>
      <c r="GM43" s="1">
        <v>152</v>
      </c>
      <c r="GN43" s="1">
        <v>153</v>
      </c>
      <c r="GO43" s="1">
        <v>154</v>
      </c>
      <c r="GP43" s="1">
        <v>155</v>
      </c>
      <c r="GQ43" s="1">
        <v>156</v>
      </c>
      <c r="GR43" s="1">
        <v>157</v>
      </c>
      <c r="GS43" s="1">
        <v>158</v>
      </c>
      <c r="GT43" s="1">
        <v>159</v>
      </c>
      <c r="GU43" s="1">
        <v>160</v>
      </c>
      <c r="GV43" s="1">
        <v>161</v>
      </c>
      <c r="GW43" s="1">
        <v>162</v>
      </c>
      <c r="GX43" s="1">
        <v>163</v>
      </c>
      <c r="GY43" s="1">
        <v>164</v>
      </c>
      <c r="GZ43" s="1">
        <v>165</v>
      </c>
      <c r="HA43" s="1">
        <v>166</v>
      </c>
      <c r="HB43" s="1">
        <v>167</v>
      </c>
      <c r="HC43" s="1">
        <v>168</v>
      </c>
      <c r="HD43" s="170" t="s">
        <v>37</v>
      </c>
      <c r="HE43" s="171"/>
      <c r="HF43" s="171"/>
      <c r="HG43" s="171"/>
      <c r="HH43" s="171"/>
      <c r="HI43" s="171"/>
      <c r="HJ43" s="171"/>
      <c r="HK43" s="171"/>
      <c r="HL43" s="171"/>
      <c r="HM43" s="171"/>
      <c r="HN43" s="171"/>
      <c r="HO43" s="171"/>
      <c r="HP43" s="171"/>
      <c r="HQ43" s="171"/>
      <c r="HR43" s="171"/>
      <c r="HS43" s="171"/>
      <c r="HT43" s="171"/>
      <c r="HU43" s="171"/>
      <c r="HV43" s="171"/>
      <c r="HW43" s="171"/>
      <c r="HX43" s="69"/>
      <c r="HY43" s="172" t="str">
        <f>' vor ReBeg (5)'!B6</f>
        <v>63/0</v>
      </c>
      <c r="HZ43" s="157"/>
      <c r="IA43" s="157"/>
      <c r="IB43" s="157"/>
      <c r="IC43" s="157"/>
      <c r="ID43" s="157"/>
      <c r="IE43" s="157"/>
      <c r="IF43" s="157"/>
      <c r="IG43" s="157"/>
      <c r="IH43" s="158"/>
      <c r="II43" s="156">
        <f>' vor ReBeg (5)'!B11</f>
        <v>24</v>
      </c>
      <c r="IJ43" s="157"/>
      <c r="IK43" s="157"/>
      <c r="IL43" s="157"/>
      <c r="IM43" s="157"/>
      <c r="IN43" s="157"/>
      <c r="IO43" s="157"/>
      <c r="IP43" s="158"/>
      <c r="IW43" s="6"/>
      <c r="IX43" s="6"/>
      <c r="IY43" s="6"/>
      <c r="IZ43" s="6"/>
      <c r="JA43" s="46"/>
    </row>
    <row r="44" spans="2:281" s="7" customFormat="1" ht="13.9" customHeight="1" x14ac:dyDescent="0.25">
      <c r="B44" s="38" t="s">
        <v>42</v>
      </c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4"/>
      <c r="AJ44" s="34"/>
      <c r="AK44" s="179">
        <v>43830</v>
      </c>
      <c r="AL44" s="180"/>
      <c r="AM44" s="180"/>
      <c r="AN44" s="180"/>
      <c r="AO44" s="180"/>
      <c r="AP44" s="180"/>
      <c r="AQ44" s="180"/>
      <c r="AR44" s="180"/>
      <c r="AS44" s="180"/>
      <c r="AT44" s="180"/>
      <c r="AU44" s="180"/>
      <c r="AV44" s="180"/>
      <c r="AW44" s="180"/>
      <c r="AX44" s="180"/>
      <c r="AY44" s="180"/>
      <c r="AZ44" s="180"/>
      <c r="BA44" s="244"/>
      <c r="BB44" s="78">
        <v>11</v>
      </c>
      <c r="BC44" s="7">
        <v>12</v>
      </c>
      <c r="BD44" s="7">
        <v>13</v>
      </c>
      <c r="BE44" s="7">
        <v>14</v>
      </c>
      <c r="BF44" s="7">
        <v>15</v>
      </c>
      <c r="BG44" s="7">
        <v>16</v>
      </c>
      <c r="BH44" s="7">
        <v>17</v>
      </c>
      <c r="BI44" s="7">
        <v>18</v>
      </c>
      <c r="BJ44" s="7">
        <v>19</v>
      </c>
      <c r="BK44" s="7">
        <v>20</v>
      </c>
      <c r="BL44" s="7">
        <v>21</v>
      </c>
      <c r="BM44" s="7">
        <v>22</v>
      </c>
      <c r="BN44" s="7">
        <v>23</v>
      </c>
      <c r="BO44" s="7">
        <v>24</v>
      </c>
      <c r="BP44" s="7">
        <v>25</v>
      </c>
      <c r="BQ44" s="7">
        <v>26</v>
      </c>
      <c r="BR44" s="7">
        <v>27</v>
      </c>
      <c r="BS44" s="7">
        <v>28</v>
      </c>
      <c r="BT44" s="7">
        <v>29</v>
      </c>
      <c r="BU44" s="7">
        <v>30</v>
      </c>
      <c r="BV44" s="7">
        <v>31</v>
      </c>
      <c r="BW44" s="7">
        <v>32</v>
      </c>
      <c r="BX44" s="7">
        <v>33</v>
      </c>
      <c r="BY44" s="7">
        <v>34</v>
      </c>
      <c r="BZ44" s="7">
        <v>35</v>
      </c>
      <c r="CA44" s="7">
        <v>36</v>
      </c>
      <c r="CB44" s="7">
        <v>37</v>
      </c>
      <c r="CC44" s="7">
        <v>38</v>
      </c>
      <c r="CD44" s="7">
        <v>39</v>
      </c>
      <c r="CE44" s="7">
        <v>40</v>
      </c>
      <c r="CF44" s="7">
        <v>41</v>
      </c>
      <c r="CG44" s="7">
        <v>42</v>
      </c>
      <c r="CH44" s="7">
        <v>43</v>
      </c>
      <c r="CI44" s="7">
        <v>44</v>
      </c>
      <c r="CJ44" s="7">
        <v>45</v>
      </c>
      <c r="CK44" s="7">
        <v>46</v>
      </c>
      <c r="CL44" s="7">
        <v>47</v>
      </c>
      <c r="CM44" s="7">
        <v>48</v>
      </c>
      <c r="CN44" s="7">
        <v>49</v>
      </c>
      <c r="CO44" s="7">
        <v>50</v>
      </c>
      <c r="CP44" s="7">
        <v>51</v>
      </c>
      <c r="CQ44" s="7">
        <v>52</v>
      </c>
      <c r="CR44" s="7">
        <v>53</v>
      </c>
      <c r="CS44" s="7">
        <v>54</v>
      </c>
      <c r="CT44" s="7">
        <v>55</v>
      </c>
      <c r="CU44" s="7">
        <v>56</v>
      </c>
      <c r="CV44" s="7">
        <v>57</v>
      </c>
      <c r="CW44" s="7">
        <v>58</v>
      </c>
      <c r="CX44" s="7">
        <v>59</v>
      </c>
      <c r="CY44" s="7">
        <v>60</v>
      </c>
      <c r="CZ44" s="7">
        <v>61</v>
      </c>
      <c r="DA44" s="7">
        <v>62</v>
      </c>
      <c r="DB44" s="7">
        <v>63</v>
      </c>
      <c r="DC44" s="7">
        <v>64</v>
      </c>
      <c r="DD44" s="7">
        <v>65</v>
      </c>
      <c r="DE44" s="7">
        <v>66</v>
      </c>
      <c r="DF44" s="7">
        <v>67</v>
      </c>
      <c r="DG44" s="7">
        <v>68</v>
      </c>
      <c r="DH44" s="7">
        <v>69</v>
      </c>
      <c r="DI44" s="7">
        <v>70</v>
      </c>
      <c r="DJ44" s="7">
        <v>71</v>
      </c>
      <c r="DK44" s="7">
        <v>72</v>
      </c>
      <c r="DL44" s="7">
        <v>73</v>
      </c>
      <c r="DM44" s="7">
        <v>74</v>
      </c>
      <c r="DN44" s="7">
        <v>75</v>
      </c>
      <c r="DO44" s="7">
        <v>76</v>
      </c>
      <c r="DP44" s="7">
        <v>77</v>
      </c>
      <c r="DQ44" s="7">
        <v>78</v>
      </c>
      <c r="DR44" s="7">
        <v>79</v>
      </c>
      <c r="DS44" s="7">
        <v>80</v>
      </c>
      <c r="DT44" s="7">
        <v>81</v>
      </c>
      <c r="DU44" s="7">
        <v>82</v>
      </c>
      <c r="DV44" s="7">
        <v>83</v>
      </c>
      <c r="DW44" s="7">
        <v>84</v>
      </c>
      <c r="DX44" s="7">
        <v>85</v>
      </c>
      <c r="DY44" s="7">
        <v>86</v>
      </c>
      <c r="DZ44" s="7">
        <v>87</v>
      </c>
      <c r="EA44" s="7">
        <v>88</v>
      </c>
      <c r="EB44" s="7">
        <v>89</v>
      </c>
      <c r="EC44" s="7">
        <v>90</v>
      </c>
      <c r="ED44" s="7">
        <v>91</v>
      </c>
      <c r="EE44" s="7">
        <v>92</v>
      </c>
      <c r="EF44" s="7">
        <v>93</v>
      </c>
      <c r="EG44" s="7">
        <v>94</v>
      </c>
      <c r="EH44" s="7">
        <v>95</v>
      </c>
      <c r="EI44" s="7">
        <v>96</v>
      </c>
      <c r="EJ44" s="7">
        <v>97</v>
      </c>
      <c r="EK44" s="7">
        <v>98</v>
      </c>
      <c r="EL44" s="7">
        <v>99</v>
      </c>
      <c r="EM44" s="7">
        <v>100</v>
      </c>
      <c r="EN44" s="7">
        <v>101</v>
      </c>
      <c r="EO44" s="7">
        <v>102</v>
      </c>
      <c r="EP44" s="7">
        <v>103</v>
      </c>
      <c r="EQ44" s="7">
        <v>104</v>
      </c>
      <c r="ER44" s="7">
        <v>105</v>
      </c>
      <c r="ES44" s="7">
        <v>106</v>
      </c>
      <c r="ET44" s="7">
        <v>107</v>
      </c>
      <c r="EU44" s="7">
        <v>108</v>
      </c>
      <c r="EV44" s="7">
        <v>109</v>
      </c>
      <c r="EW44" s="7">
        <v>110</v>
      </c>
      <c r="EX44" s="7">
        <v>111</v>
      </c>
      <c r="EY44" s="7">
        <v>112</v>
      </c>
      <c r="EZ44" s="7">
        <v>113</v>
      </c>
      <c r="FA44" s="7">
        <v>114</v>
      </c>
      <c r="FB44" s="7">
        <v>115</v>
      </c>
      <c r="FC44" s="7">
        <v>116</v>
      </c>
      <c r="FD44" s="7">
        <v>117</v>
      </c>
      <c r="FE44" s="7">
        <v>118</v>
      </c>
      <c r="FF44" s="7">
        <v>119</v>
      </c>
      <c r="FG44" s="7">
        <v>120</v>
      </c>
      <c r="FH44" s="7">
        <v>121</v>
      </c>
      <c r="FI44" s="7">
        <v>122</v>
      </c>
      <c r="FJ44" s="7">
        <v>123</v>
      </c>
      <c r="FK44" s="7">
        <v>124</v>
      </c>
      <c r="FL44" s="7">
        <v>125</v>
      </c>
      <c r="FM44" s="7">
        <v>126</v>
      </c>
      <c r="FN44" s="7">
        <v>127</v>
      </c>
      <c r="FO44" s="7">
        <v>128</v>
      </c>
      <c r="FP44" s="7">
        <v>129</v>
      </c>
      <c r="FQ44" s="7">
        <v>130</v>
      </c>
      <c r="FR44" s="7">
        <v>131</v>
      </c>
      <c r="FS44" s="7">
        <v>132</v>
      </c>
      <c r="FT44" s="7">
        <v>133</v>
      </c>
      <c r="FU44" s="7">
        <v>134</v>
      </c>
      <c r="FV44" s="7">
        <v>135</v>
      </c>
      <c r="FW44" s="7">
        <v>136</v>
      </c>
      <c r="FX44" s="7">
        <v>137</v>
      </c>
      <c r="FY44" s="7">
        <v>138</v>
      </c>
      <c r="FZ44" s="7">
        <v>139</v>
      </c>
      <c r="GA44" s="7">
        <v>140</v>
      </c>
      <c r="GB44" s="7">
        <v>141</v>
      </c>
      <c r="GC44" s="7">
        <v>142</v>
      </c>
      <c r="GD44" s="7">
        <v>143</v>
      </c>
      <c r="GE44" s="7">
        <v>144</v>
      </c>
      <c r="GF44" s="7">
        <v>145</v>
      </c>
      <c r="GG44" s="7">
        <v>146</v>
      </c>
      <c r="GH44" s="7">
        <v>147</v>
      </c>
      <c r="GI44" s="7">
        <v>148</v>
      </c>
      <c r="GJ44" s="7">
        <v>149</v>
      </c>
      <c r="GK44" s="7">
        <v>150</v>
      </c>
      <c r="GL44" s="7">
        <v>151</v>
      </c>
      <c r="GM44" s="7">
        <v>152</v>
      </c>
      <c r="GN44" s="7">
        <v>153</v>
      </c>
      <c r="GO44" s="7">
        <v>154</v>
      </c>
      <c r="GP44" s="7">
        <v>155</v>
      </c>
      <c r="GQ44" s="7">
        <v>156</v>
      </c>
      <c r="GR44" s="7">
        <v>157</v>
      </c>
      <c r="GS44" s="7">
        <v>158</v>
      </c>
      <c r="GT44" s="7">
        <v>159</v>
      </c>
      <c r="GU44" s="7">
        <v>160</v>
      </c>
      <c r="GV44" s="7">
        <v>161</v>
      </c>
      <c r="GW44" s="7">
        <v>162</v>
      </c>
      <c r="GX44" s="7">
        <v>163</v>
      </c>
      <c r="GY44" s="7">
        <v>164</v>
      </c>
      <c r="GZ44" s="7">
        <v>165</v>
      </c>
      <c r="HA44" s="7">
        <v>166</v>
      </c>
      <c r="HB44" s="7">
        <v>167</v>
      </c>
      <c r="HC44" s="7">
        <v>168</v>
      </c>
      <c r="HD44" s="245" t="s">
        <v>52</v>
      </c>
      <c r="HE44" s="246"/>
      <c r="HF44" s="246"/>
      <c r="HG44" s="246"/>
      <c r="HH44" s="246"/>
      <c r="HI44" s="246"/>
      <c r="HJ44" s="246"/>
      <c r="HK44" s="246"/>
      <c r="HL44" s="246"/>
      <c r="HM44" s="246"/>
      <c r="HN44" s="246"/>
      <c r="HO44" s="246"/>
      <c r="HP44" s="246"/>
      <c r="HQ44" s="246"/>
      <c r="HR44" s="246"/>
      <c r="HS44" s="246"/>
      <c r="HT44" s="246"/>
      <c r="HU44" s="246"/>
      <c r="HV44" s="246"/>
      <c r="HW44" s="246"/>
      <c r="HY44" s="186" t="str">
        <f>' vor ReBeg (5)'!B7</f>
        <v>65/6</v>
      </c>
      <c r="HZ44" s="157"/>
      <c r="IA44" s="157"/>
      <c r="IB44" s="157"/>
      <c r="IC44" s="157"/>
      <c r="ID44" s="157"/>
      <c r="IE44" s="157"/>
      <c r="IF44" s="157"/>
      <c r="IG44" s="157"/>
      <c r="IH44" s="158"/>
      <c r="II44" s="156">
        <f>' vor ReBeg (5)'!B12</f>
        <v>54</v>
      </c>
      <c r="IJ44" s="157"/>
      <c r="IK44" s="157"/>
      <c r="IL44" s="157"/>
      <c r="IM44" s="157"/>
      <c r="IN44" s="157"/>
      <c r="IO44" s="157"/>
      <c r="IP44" s="158"/>
      <c r="IW44" s="6"/>
      <c r="IX44" s="6"/>
      <c r="IY44" s="6"/>
      <c r="IZ44" s="6"/>
      <c r="JA44" s="1"/>
    </row>
    <row r="45" spans="2:281" ht="9.9499999999999993" customHeight="1" x14ac:dyDescent="0.25">
      <c r="B45" s="248" t="s">
        <v>38</v>
      </c>
      <c r="C45" s="154"/>
      <c r="D45" s="154"/>
      <c r="E45" s="154"/>
      <c r="F45" s="154"/>
      <c r="G45" s="154"/>
      <c r="H45" s="154"/>
      <c r="I45" s="154"/>
      <c r="J45" s="250" t="s">
        <v>6</v>
      </c>
      <c r="K45" s="251"/>
      <c r="L45" s="251"/>
      <c r="M45" s="251"/>
      <c r="N45" s="251"/>
      <c r="O45" s="251"/>
      <c r="P45" s="251"/>
      <c r="Q45" s="251"/>
      <c r="R45" s="251"/>
      <c r="S45" s="251"/>
      <c r="T45" s="251"/>
      <c r="U45" s="251"/>
      <c r="V45" s="251"/>
      <c r="W45" s="251"/>
      <c r="X45" s="251"/>
      <c r="Y45" s="251"/>
      <c r="Z45" s="251"/>
      <c r="AA45" s="251"/>
      <c r="AB45" s="251"/>
      <c r="AC45" s="251"/>
      <c r="AD45" s="251"/>
      <c r="AE45" s="251"/>
      <c r="AF45" s="251"/>
      <c r="AG45" s="251"/>
      <c r="AH45" s="251"/>
      <c r="AI45" s="251"/>
      <c r="AJ45" s="251"/>
      <c r="AK45" s="251"/>
      <c r="AL45" s="251"/>
      <c r="AM45" s="251"/>
      <c r="AN45" s="251"/>
      <c r="AO45" s="251"/>
      <c r="AP45" s="251"/>
      <c r="AQ45" s="251"/>
      <c r="AR45" s="251"/>
      <c r="AS45" s="251"/>
      <c r="AU45" s="253">
        <v>50</v>
      </c>
      <c r="AV45" s="254"/>
      <c r="AW45" s="254"/>
      <c r="AX45" s="193"/>
      <c r="AY45" s="255"/>
      <c r="AZ45" s="255"/>
      <c r="BA45" s="195"/>
      <c r="BB45" s="79">
        <v>11</v>
      </c>
      <c r="BC45" s="80">
        <v>12</v>
      </c>
      <c r="BD45" s="81">
        <v>13</v>
      </c>
      <c r="BE45" s="82">
        <v>14</v>
      </c>
      <c r="BF45" s="81">
        <v>15</v>
      </c>
      <c r="BG45" s="81">
        <v>16</v>
      </c>
      <c r="BH45" s="83">
        <v>17</v>
      </c>
      <c r="BI45" s="80">
        <v>18</v>
      </c>
      <c r="BJ45" s="81">
        <v>19</v>
      </c>
      <c r="BK45" s="82">
        <v>20</v>
      </c>
      <c r="BL45" s="81">
        <v>21</v>
      </c>
      <c r="BM45" s="81">
        <v>22</v>
      </c>
      <c r="BN45" s="83">
        <v>23</v>
      </c>
      <c r="BO45" s="80">
        <v>24</v>
      </c>
      <c r="BP45" s="81">
        <v>25</v>
      </c>
      <c r="BQ45" s="82">
        <v>26</v>
      </c>
      <c r="BR45" s="81">
        <v>27</v>
      </c>
      <c r="BS45" s="81">
        <v>28</v>
      </c>
      <c r="BT45" s="83">
        <v>29</v>
      </c>
      <c r="BU45" s="80">
        <v>30</v>
      </c>
      <c r="BV45" s="81">
        <v>31</v>
      </c>
      <c r="BW45" s="82">
        <v>32</v>
      </c>
      <c r="BX45" s="81">
        <v>33</v>
      </c>
      <c r="BY45" s="81">
        <v>34</v>
      </c>
      <c r="BZ45" s="83">
        <v>35</v>
      </c>
      <c r="CA45" s="80">
        <v>36</v>
      </c>
      <c r="CB45" s="81">
        <v>37</v>
      </c>
      <c r="CC45" s="82">
        <v>38</v>
      </c>
      <c r="CD45" s="81">
        <v>39</v>
      </c>
      <c r="CE45" s="81">
        <v>40</v>
      </c>
      <c r="CF45" s="83">
        <v>41</v>
      </c>
      <c r="CG45" s="80">
        <v>42</v>
      </c>
      <c r="CH45" s="81">
        <v>43</v>
      </c>
      <c r="CI45" s="82">
        <v>44</v>
      </c>
      <c r="CJ45" s="81">
        <v>45</v>
      </c>
      <c r="CK45" s="81">
        <v>46</v>
      </c>
      <c r="CL45" s="83">
        <v>47</v>
      </c>
      <c r="CM45" s="80">
        <v>48</v>
      </c>
      <c r="CN45" s="81">
        <v>49</v>
      </c>
      <c r="CO45" s="82">
        <v>50</v>
      </c>
      <c r="CP45" s="81">
        <v>51</v>
      </c>
      <c r="CQ45" s="81">
        <v>52</v>
      </c>
      <c r="CR45" s="83">
        <v>53</v>
      </c>
      <c r="CS45" s="80">
        <v>54</v>
      </c>
      <c r="CT45" s="81">
        <v>55</v>
      </c>
      <c r="CU45" s="82">
        <v>56</v>
      </c>
      <c r="CV45" s="81">
        <v>57</v>
      </c>
      <c r="CW45" s="81">
        <v>58</v>
      </c>
      <c r="CX45" s="83">
        <v>59</v>
      </c>
      <c r="CY45" s="80">
        <v>60</v>
      </c>
      <c r="CZ45" s="81">
        <v>61</v>
      </c>
      <c r="DA45" s="82">
        <v>62</v>
      </c>
      <c r="DB45" s="81">
        <v>63</v>
      </c>
      <c r="DC45" s="81">
        <v>64</v>
      </c>
      <c r="DD45" s="83">
        <v>65</v>
      </c>
      <c r="DE45" s="80">
        <v>66</v>
      </c>
      <c r="DF45" s="81">
        <v>67</v>
      </c>
      <c r="DG45" s="82">
        <v>68</v>
      </c>
      <c r="DH45" s="81">
        <v>69</v>
      </c>
      <c r="DI45" s="81">
        <v>70</v>
      </c>
      <c r="DJ45" s="83">
        <v>71</v>
      </c>
      <c r="DK45" s="80">
        <v>72</v>
      </c>
      <c r="DL45" s="81">
        <v>73</v>
      </c>
      <c r="DM45" s="82">
        <v>74</v>
      </c>
      <c r="DN45" s="81">
        <v>75</v>
      </c>
      <c r="DO45" s="81">
        <v>76</v>
      </c>
      <c r="DP45" s="83">
        <v>77</v>
      </c>
      <c r="DQ45" s="80">
        <v>78</v>
      </c>
      <c r="DR45" s="81">
        <v>79</v>
      </c>
      <c r="DS45" s="82">
        <v>80</v>
      </c>
      <c r="DT45" s="81">
        <v>81</v>
      </c>
      <c r="DU45" s="81">
        <v>82</v>
      </c>
      <c r="DV45" s="83">
        <v>83</v>
      </c>
      <c r="DW45" s="80">
        <v>84</v>
      </c>
      <c r="DX45" s="81">
        <v>85</v>
      </c>
      <c r="DY45" s="82">
        <v>86</v>
      </c>
      <c r="DZ45" s="81">
        <v>87</v>
      </c>
      <c r="EA45" s="81">
        <v>88</v>
      </c>
      <c r="EB45" s="83">
        <v>89</v>
      </c>
      <c r="EC45" s="80">
        <v>90</v>
      </c>
      <c r="ED45" s="81">
        <v>91</v>
      </c>
      <c r="EE45" s="82">
        <v>92</v>
      </c>
      <c r="EF45" s="81">
        <v>93</v>
      </c>
      <c r="EG45" s="81">
        <v>94</v>
      </c>
      <c r="EH45" s="83">
        <v>95</v>
      </c>
      <c r="EI45" s="80">
        <v>96</v>
      </c>
      <c r="EJ45" s="81">
        <v>97</v>
      </c>
      <c r="EK45" s="82">
        <v>98</v>
      </c>
      <c r="EL45" s="81">
        <v>99</v>
      </c>
      <c r="EM45" s="81">
        <v>100</v>
      </c>
      <c r="EN45" s="83">
        <v>101</v>
      </c>
      <c r="EO45" s="80">
        <v>102</v>
      </c>
      <c r="EP45" s="81">
        <v>103</v>
      </c>
      <c r="EQ45" s="82">
        <v>104</v>
      </c>
      <c r="ER45" s="81">
        <v>105</v>
      </c>
      <c r="ES45" s="81">
        <v>106</v>
      </c>
      <c r="ET45" s="83">
        <v>107</v>
      </c>
      <c r="EU45" s="80">
        <v>108</v>
      </c>
      <c r="EV45" s="81">
        <v>109</v>
      </c>
      <c r="EW45" s="82">
        <v>110</v>
      </c>
      <c r="EX45" s="81">
        <v>111</v>
      </c>
      <c r="EY45" s="81">
        <v>112</v>
      </c>
      <c r="EZ45" s="83">
        <v>113</v>
      </c>
      <c r="FA45" s="80">
        <v>114</v>
      </c>
      <c r="FB45" s="81">
        <v>115</v>
      </c>
      <c r="FC45" s="82">
        <v>116</v>
      </c>
      <c r="FD45" s="81">
        <v>117</v>
      </c>
      <c r="FE45" s="81">
        <v>118</v>
      </c>
      <c r="FF45" s="83">
        <v>119</v>
      </c>
      <c r="FG45" s="80">
        <v>120</v>
      </c>
      <c r="FH45" s="81">
        <v>121</v>
      </c>
      <c r="FI45" s="82">
        <v>122</v>
      </c>
      <c r="FJ45" s="81">
        <v>123</v>
      </c>
      <c r="FK45" s="81">
        <v>124</v>
      </c>
      <c r="FL45" s="83">
        <v>125</v>
      </c>
      <c r="FM45" s="80">
        <v>126</v>
      </c>
      <c r="FN45" s="81">
        <v>127</v>
      </c>
      <c r="FO45" s="82">
        <v>128</v>
      </c>
      <c r="FP45" s="81">
        <v>129</v>
      </c>
      <c r="FQ45" s="81">
        <v>130</v>
      </c>
      <c r="FR45" s="83">
        <v>131</v>
      </c>
      <c r="FS45" s="80">
        <v>132</v>
      </c>
      <c r="FT45" s="81">
        <v>133</v>
      </c>
      <c r="FU45" s="82">
        <v>134</v>
      </c>
      <c r="FV45" s="81">
        <v>135</v>
      </c>
      <c r="FW45" s="81">
        <v>136</v>
      </c>
      <c r="FX45" s="83">
        <v>137</v>
      </c>
      <c r="FY45" s="80">
        <v>138</v>
      </c>
      <c r="FZ45" s="81">
        <v>139</v>
      </c>
      <c r="GA45" s="82">
        <v>140</v>
      </c>
      <c r="GB45" s="81">
        <v>141</v>
      </c>
      <c r="GC45" s="81">
        <v>142</v>
      </c>
      <c r="GD45" s="83">
        <v>143</v>
      </c>
      <c r="GE45" s="80">
        <v>144</v>
      </c>
      <c r="GF45" s="81">
        <v>145</v>
      </c>
      <c r="GG45" s="82">
        <v>146</v>
      </c>
      <c r="GH45" s="81">
        <v>147</v>
      </c>
      <c r="GI45" s="81">
        <v>148</v>
      </c>
      <c r="GJ45" s="83">
        <v>149</v>
      </c>
      <c r="GK45" s="80">
        <v>150</v>
      </c>
      <c r="GL45" s="81">
        <v>151</v>
      </c>
      <c r="GM45" s="82">
        <v>152</v>
      </c>
      <c r="GN45" s="81">
        <v>153</v>
      </c>
      <c r="GO45" s="81">
        <v>154</v>
      </c>
      <c r="GP45" s="83">
        <v>155</v>
      </c>
      <c r="GQ45" s="80">
        <v>156</v>
      </c>
      <c r="GR45" s="81">
        <v>157</v>
      </c>
      <c r="GS45" s="82">
        <v>158</v>
      </c>
      <c r="GT45" s="81">
        <v>159</v>
      </c>
      <c r="GU45" s="81">
        <v>160</v>
      </c>
      <c r="GV45" s="83">
        <v>161</v>
      </c>
      <c r="GW45" s="80">
        <v>162</v>
      </c>
      <c r="GX45" s="81">
        <v>163</v>
      </c>
      <c r="GY45" s="82">
        <v>164</v>
      </c>
      <c r="GZ45" s="81">
        <v>165</v>
      </c>
      <c r="HA45" s="81">
        <v>166</v>
      </c>
      <c r="HB45" s="83">
        <v>167</v>
      </c>
      <c r="HC45" s="6">
        <v>168</v>
      </c>
      <c r="HD45" s="245" t="s">
        <v>36</v>
      </c>
      <c r="HE45" s="246"/>
      <c r="HF45" s="246"/>
      <c r="HG45" s="246"/>
      <c r="HH45" s="246"/>
      <c r="HI45" s="246"/>
      <c r="HJ45" s="246"/>
      <c r="HK45" s="246"/>
      <c r="HL45" s="246"/>
      <c r="HM45" s="246"/>
      <c r="HN45" s="246"/>
      <c r="HO45" s="246"/>
      <c r="HP45" s="246"/>
      <c r="HQ45" s="246"/>
      <c r="HR45" s="246"/>
      <c r="HS45" s="246"/>
      <c r="HT45" s="246"/>
      <c r="HU45" s="246"/>
      <c r="HV45" s="246"/>
      <c r="HW45" s="246"/>
      <c r="HX45" s="84"/>
      <c r="HY45" s="256" t="str">
        <f>' vor ReBeg (5)'!B8</f>
        <v>66/6</v>
      </c>
      <c r="HZ45" s="160"/>
      <c r="IA45" s="160"/>
      <c r="IB45" s="160"/>
      <c r="IC45" s="160"/>
      <c r="ID45" s="160"/>
      <c r="IE45" s="160"/>
      <c r="IF45" s="160"/>
      <c r="IG45" s="160"/>
      <c r="IH45" s="161"/>
      <c r="II45" s="176">
        <f>' vor ReBeg (5)'!B13</f>
        <v>66</v>
      </c>
      <c r="IJ45" s="160"/>
      <c r="IK45" s="160"/>
      <c r="IL45" s="160"/>
      <c r="IM45" s="160"/>
      <c r="IN45" s="160"/>
      <c r="IO45" s="160"/>
      <c r="IP45" s="161"/>
      <c r="IW45" s="6"/>
      <c r="IX45" s="6"/>
      <c r="IY45" s="6"/>
      <c r="IZ45" s="6"/>
      <c r="JA45" s="79"/>
    </row>
    <row r="46" spans="2:281" ht="3.95" customHeight="1" x14ac:dyDescent="0.25">
      <c r="B46" s="249"/>
      <c r="C46" s="154"/>
      <c r="D46" s="154"/>
      <c r="E46" s="154"/>
      <c r="F46" s="154"/>
      <c r="G46" s="154"/>
      <c r="H46" s="154"/>
      <c r="I46" s="154"/>
      <c r="J46" s="252"/>
      <c r="K46" s="252"/>
      <c r="L46" s="252"/>
      <c r="M46" s="252"/>
      <c r="N46" s="252"/>
      <c r="O46" s="252"/>
      <c r="P46" s="252"/>
      <c r="Q46" s="252"/>
      <c r="R46" s="252"/>
      <c r="S46" s="252"/>
      <c r="T46" s="252"/>
      <c r="U46" s="252"/>
      <c r="V46" s="252"/>
      <c r="W46" s="252"/>
      <c r="X46" s="252"/>
      <c r="Y46" s="252"/>
      <c r="Z46" s="252"/>
      <c r="AA46" s="252"/>
      <c r="AB46" s="252"/>
      <c r="AC46" s="252"/>
      <c r="AD46" s="252"/>
      <c r="AE46" s="252"/>
      <c r="AF46" s="252"/>
      <c r="AG46" s="252"/>
      <c r="AH46" s="252"/>
      <c r="AI46" s="252"/>
      <c r="AJ46" s="252"/>
      <c r="AK46" s="252"/>
      <c r="AL46" s="252"/>
      <c r="AM46" s="252"/>
      <c r="AN46" s="252"/>
      <c r="AO46" s="252"/>
      <c r="AP46" s="252"/>
      <c r="AQ46" s="252"/>
      <c r="AR46" s="252"/>
      <c r="AS46" s="252"/>
      <c r="AU46" s="254"/>
      <c r="AV46" s="254"/>
      <c r="AW46" s="254"/>
      <c r="AX46" s="193"/>
      <c r="AY46" s="255"/>
      <c r="AZ46" s="255"/>
      <c r="BA46" s="195"/>
      <c r="BB46" s="79"/>
      <c r="BC46" s="85"/>
      <c r="BD46" s="6"/>
      <c r="BE46" s="6"/>
      <c r="BF46" s="6"/>
      <c r="BG46" s="6"/>
      <c r="BH46" s="86"/>
      <c r="BI46" s="6"/>
      <c r="BJ46" s="6"/>
      <c r="BK46" s="6"/>
      <c r="BL46" s="6"/>
      <c r="BM46" s="6"/>
      <c r="BN46" s="86"/>
      <c r="BO46" s="85"/>
      <c r="BP46" s="6"/>
      <c r="BQ46" s="6"/>
      <c r="BR46" s="6"/>
      <c r="BS46" s="6"/>
      <c r="BT46" s="6"/>
      <c r="BU46" s="85"/>
      <c r="BV46" s="6"/>
      <c r="BW46" s="6"/>
      <c r="BX46" s="6"/>
      <c r="BY46" s="6"/>
      <c r="BZ46" s="86"/>
      <c r="CA46" s="85"/>
      <c r="CB46" s="6"/>
      <c r="CC46" s="6"/>
      <c r="CD46" s="6"/>
      <c r="CE46" s="6"/>
      <c r="CF46" s="86"/>
      <c r="CG46" s="6"/>
      <c r="CH46" s="6"/>
      <c r="CI46" s="6"/>
      <c r="CJ46" s="6"/>
      <c r="CK46" s="6"/>
      <c r="CL46" s="86"/>
      <c r="CM46" s="85"/>
      <c r="CN46" s="6"/>
      <c r="CO46" s="6"/>
      <c r="CP46" s="6"/>
      <c r="CQ46" s="6"/>
      <c r="CR46" s="6"/>
      <c r="CS46" s="85"/>
      <c r="CT46" s="6"/>
      <c r="CU46" s="6"/>
      <c r="CV46" s="6"/>
      <c r="CW46" s="6"/>
      <c r="CX46" s="86"/>
      <c r="CY46" s="85"/>
      <c r="CZ46" s="6"/>
      <c r="DA46" s="6"/>
      <c r="DB46" s="6"/>
      <c r="DC46" s="6"/>
      <c r="DD46" s="86"/>
      <c r="DE46" s="6"/>
      <c r="DF46" s="6"/>
      <c r="DG46" s="6"/>
      <c r="DH46" s="6"/>
      <c r="DI46" s="6"/>
      <c r="DJ46" s="86"/>
      <c r="DK46" s="85"/>
      <c r="DL46" s="6"/>
      <c r="DM46" s="6"/>
      <c r="DN46" s="6"/>
      <c r="DO46" s="6"/>
      <c r="DP46" s="6"/>
      <c r="DQ46" s="85"/>
      <c r="DR46" s="6"/>
      <c r="DS46" s="6"/>
      <c r="DT46" s="6"/>
      <c r="DU46" s="6"/>
      <c r="DV46" s="86"/>
      <c r="DW46" s="85"/>
      <c r="DX46" s="6"/>
      <c r="DY46" s="6"/>
      <c r="DZ46" s="6"/>
      <c r="EA46" s="6"/>
      <c r="EB46" s="86"/>
      <c r="EC46" s="6"/>
      <c r="ED46" s="6"/>
      <c r="EE46" s="6"/>
      <c r="EF46" s="6"/>
      <c r="EG46" s="6"/>
      <c r="EH46" s="86"/>
      <c r="EI46" s="85"/>
      <c r="EJ46" s="6"/>
      <c r="EK46" s="6"/>
      <c r="EL46" s="6"/>
      <c r="EM46" s="6"/>
      <c r="EN46" s="6"/>
      <c r="EO46" s="85"/>
      <c r="EP46" s="6"/>
      <c r="EQ46" s="6"/>
      <c r="ER46" s="6"/>
      <c r="ES46" s="6"/>
      <c r="ET46" s="86"/>
      <c r="EU46" s="85"/>
      <c r="EV46" s="6"/>
      <c r="EW46" s="6"/>
      <c r="EX46" s="6"/>
      <c r="EY46" s="6"/>
      <c r="EZ46" s="86"/>
      <c r="FA46" s="6"/>
      <c r="FB46" s="6"/>
      <c r="FC46" s="6"/>
      <c r="FD46" s="6"/>
      <c r="FE46" s="6"/>
      <c r="FF46" s="86"/>
      <c r="FG46" s="85"/>
      <c r="FH46" s="6"/>
      <c r="FI46" s="6"/>
      <c r="FJ46" s="6"/>
      <c r="FK46" s="6"/>
      <c r="FL46" s="6"/>
      <c r="FM46" s="85"/>
      <c r="FN46" s="6"/>
      <c r="FO46" s="6"/>
      <c r="FP46" s="6"/>
      <c r="FQ46" s="6"/>
      <c r="FR46" s="86"/>
      <c r="FS46" s="85"/>
      <c r="FT46" s="6"/>
      <c r="FU46" s="6"/>
      <c r="FV46" s="6"/>
      <c r="FW46" s="6"/>
      <c r="FX46" s="86"/>
      <c r="FY46" s="6"/>
      <c r="FZ46" s="6"/>
      <c r="GA46" s="6"/>
      <c r="GB46" s="6"/>
      <c r="GC46" s="6"/>
      <c r="GD46" s="86"/>
      <c r="GE46" s="85"/>
      <c r="GF46" s="6"/>
      <c r="GG46" s="6"/>
      <c r="GH46" s="6"/>
      <c r="GI46" s="6"/>
      <c r="GJ46" s="6"/>
      <c r="GK46" s="85"/>
      <c r="GL46" s="6"/>
      <c r="GM46" s="6"/>
      <c r="GN46" s="6"/>
      <c r="GO46" s="6"/>
      <c r="GP46" s="86"/>
      <c r="GQ46" s="85"/>
      <c r="GR46" s="6"/>
      <c r="GS46" s="6"/>
      <c r="GT46" s="6"/>
      <c r="GU46" s="6"/>
      <c r="GV46" s="6"/>
      <c r="GW46" s="85"/>
      <c r="GX46" s="6"/>
      <c r="GY46" s="6"/>
      <c r="GZ46" s="6"/>
      <c r="HA46" s="6"/>
      <c r="HB46" s="86"/>
      <c r="HC46" s="6"/>
      <c r="HD46" s="210"/>
      <c r="HE46" s="211"/>
      <c r="HF46" s="211"/>
      <c r="HG46" s="211"/>
      <c r="HH46" s="211"/>
      <c r="HI46" s="211"/>
      <c r="HJ46" s="211"/>
      <c r="HK46" s="211"/>
      <c r="HL46" s="211"/>
      <c r="HM46" s="211"/>
      <c r="HN46" s="211"/>
      <c r="HO46" s="211"/>
      <c r="HP46" s="211"/>
      <c r="HQ46" s="211"/>
      <c r="HR46" s="211"/>
      <c r="HS46" s="211"/>
      <c r="HT46" s="211"/>
      <c r="HU46" s="211"/>
      <c r="HV46" s="211"/>
      <c r="HW46" s="211"/>
      <c r="HX46" s="71"/>
      <c r="HY46" s="162"/>
      <c r="HZ46" s="163"/>
      <c r="IA46" s="163"/>
      <c r="IB46" s="163"/>
      <c r="IC46" s="163"/>
      <c r="ID46" s="163"/>
      <c r="IE46" s="163"/>
      <c r="IF46" s="163"/>
      <c r="IG46" s="163"/>
      <c r="IH46" s="164"/>
      <c r="II46" s="177"/>
      <c r="IJ46" s="163"/>
      <c r="IK46" s="163"/>
      <c r="IL46" s="163"/>
      <c r="IM46" s="163"/>
      <c r="IN46" s="163"/>
      <c r="IO46" s="163"/>
      <c r="IP46" s="164"/>
      <c r="IW46" s="6"/>
      <c r="IX46" s="6"/>
      <c r="IY46" s="6"/>
      <c r="IZ46" s="6"/>
    </row>
    <row r="47" spans="2:281" s="7" customFormat="1" ht="13.9" customHeight="1" x14ac:dyDescent="0.25">
      <c r="B47" s="39" t="s">
        <v>39</v>
      </c>
      <c r="C47" s="27"/>
      <c r="D47" s="27"/>
      <c r="E47" s="27"/>
      <c r="F47" s="27"/>
      <c r="G47" s="27"/>
      <c r="H47" s="27"/>
      <c r="I47" s="27"/>
      <c r="J47" s="196" t="s">
        <v>19</v>
      </c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  <c r="AJ47" s="243"/>
      <c r="AK47" s="243"/>
      <c r="AL47" s="243"/>
      <c r="AM47" s="243"/>
      <c r="AN47" s="243"/>
      <c r="AO47" s="243"/>
      <c r="AP47" s="243"/>
      <c r="AQ47" s="243"/>
      <c r="AR47" s="243"/>
      <c r="AS47" s="243"/>
      <c r="AT47" s="87"/>
      <c r="AU47" s="187">
        <v>90</v>
      </c>
      <c r="AV47" s="188"/>
      <c r="AW47" s="188"/>
      <c r="AX47" s="188"/>
      <c r="AY47" s="189"/>
      <c r="AZ47" s="189"/>
      <c r="BA47" s="190"/>
      <c r="BB47" s="88"/>
      <c r="BC47" s="173">
        <v>2020</v>
      </c>
      <c r="BD47" s="174"/>
      <c r="BE47" s="174"/>
      <c r="BF47" s="174"/>
      <c r="BG47" s="174"/>
      <c r="BH47" s="174"/>
      <c r="BI47" s="174"/>
      <c r="BJ47" s="174"/>
      <c r="BK47" s="174"/>
      <c r="BL47" s="174"/>
      <c r="BM47" s="174"/>
      <c r="BN47" s="175"/>
      <c r="BO47" s="173">
        <v>2021</v>
      </c>
      <c r="BP47" s="174"/>
      <c r="BQ47" s="174"/>
      <c r="BR47" s="174"/>
      <c r="BS47" s="174"/>
      <c r="BT47" s="174"/>
      <c r="BU47" s="174"/>
      <c r="BV47" s="174"/>
      <c r="BW47" s="174"/>
      <c r="BX47" s="174"/>
      <c r="BY47" s="174"/>
      <c r="BZ47" s="175"/>
      <c r="CA47" s="173">
        <v>2022</v>
      </c>
      <c r="CB47" s="174"/>
      <c r="CC47" s="174"/>
      <c r="CD47" s="174"/>
      <c r="CE47" s="174"/>
      <c r="CF47" s="174"/>
      <c r="CG47" s="174"/>
      <c r="CH47" s="174"/>
      <c r="CI47" s="174"/>
      <c r="CJ47" s="174"/>
      <c r="CK47" s="174"/>
      <c r="CL47" s="175"/>
      <c r="CM47" s="173">
        <v>2023</v>
      </c>
      <c r="CN47" s="174"/>
      <c r="CO47" s="174"/>
      <c r="CP47" s="174"/>
      <c r="CQ47" s="174"/>
      <c r="CR47" s="174"/>
      <c r="CS47" s="174"/>
      <c r="CT47" s="174"/>
      <c r="CU47" s="174"/>
      <c r="CV47" s="174"/>
      <c r="CW47" s="174"/>
      <c r="CX47" s="175"/>
      <c r="CY47" s="173">
        <v>2024</v>
      </c>
      <c r="CZ47" s="174"/>
      <c r="DA47" s="174"/>
      <c r="DB47" s="174"/>
      <c r="DC47" s="174"/>
      <c r="DD47" s="174"/>
      <c r="DE47" s="174"/>
      <c r="DF47" s="174"/>
      <c r="DG47" s="174"/>
      <c r="DH47" s="174"/>
      <c r="DI47" s="174"/>
      <c r="DJ47" s="175"/>
      <c r="DK47" s="173">
        <v>2025</v>
      </c>
      <c r="DL47" s="174"/>
      <c r="DM47" s="174"/>
      <c r="DN47" s="174"/>
      <c r="DO47" s="174"/>
      <c r="DP47" s="174"/>
      <c r="DQ47" s="174"/>
      <c r="DR47" s="174"/>
      <c r="DS47" s="174"/>
      <c r="DT47" s="174"/>
      <c r="DU47" s="174"/>
      <c r="DV47" s="175"/>
      <c r="DW47" s="173">
        <v>2026</v>
      </c>
      <c r="DX47" s="174"/>
      <c r="DY47" s="174"/>
      <c r="DZ47" s="174"/>
      <c r="EA47" s="174"/>
      <c r="EB47" s="174"/>
      <c r="EC47" s="174"/>
      <c r="ED47" s="174"/>
      <c r="EE47" s="174"/>
      <c r="EF47" s="174"/>
      <c r="EG47" s="174"/>
      <c r="EH47" s="175"/>
      <c r="EI47" s="173">
        <v>2027</v>
      </c>
      <c r="EJ47" s="174"/>
      <c r="EK47" s="174"/>
      <c r="EL47" s="174"/>
      <c r="EM47" s="174"/>
      <c r="EN47" s="174"/>
      <c r="EO47" s="174"/>
      <c r="EP47" s="174"/>
      <c r="EQ47" s="174"/>
      <c r="ER47" s="174"/>
      <c r="ES47" s="174"/>
      <c r="ET47" s="175"/>
      <c r="EU47" s="173">
        <v>2028</v>
      </c>
      <c r="EV47" s="174"/>
      <c r="EW47" s="174"/>
      <c r="EX47" s="174"/>
      <c r="EY47" s="174"/>
      <c r="EZ47" s="174"/>
      <c r="FA47" s="174"/>
      <c r="FB47" s="174"/>
      <c r="FC47" s="174"/>
      <c r="FD47" s="174"/>
      <c r="FE47" s="174"/>
      <c r="FF47" s="175"/>
      <c r="FG47" s="173">
        <v>2029</v>
      </c>
      <c r="FH47" s="174"/>
      <c r="FI47" s="174"/>
      <c r="FJ47" s="174"/>
      <c r="FK47" s="174"/>
      <c r="FL47" s="174"/>
      <c r="FM47" s="174"/>
      <c r="FN47" s="174"/>
      <c r="FO47" s="174"/>
      <c r="FP47" s="174"/>
      <c r="FQ47" s="174"/>
      <c r="FR47" s="175"/>
      <c r="FS47" s="173">
        <v>2030</v>
      </c>
      <c r="FT47" s="174"/>
      <c r="FU47" s="174"/>
      <c r="FV47" s="174"/>
      <c r="FW47" s="174"/>
      <c r="FX47" s="174"/>
      <c r="FY47" s="174"/>
      <c r="FZ47" s="174"/>
      <c r="GA47" s="174"/>
      <c r="GB47" s="174"/>
      <c r="GC47" s="174"/>
      <c r="GD47" s="175"/>
      <c r="GE47" s="173">
        <v>2031</v>
      </c>
      <c r="GF47" s="174"/>
      <c r="GG47" s="174"/>
      <c r="GH47" s="174"/>
      <c r="GI47" s="174"/>
      <c r="GJ47" s="174"/>
      <c r="GK47" s="174"/>
      <c r="GL47" s="174"/>
      <c r="GM47" s="174"/>
      <c r="GN47" s="174"/>
      <c r="GO47" s="174"/>
      <c r="GP47" s="175"/>
      <c r="GQ47" s="173">
        <v>2032</v>
      </c>
      <c r="GR47" s="174"/>
      <c r="GS47" s="174"/>
      <c r="GT47" s="174"/>
      <c r="GU47" s="174"/>
      <c r="GV47" s="174"/>
      <c r="GW47" s="174"/>
      <c r="GX47" s="174"/>
      <c r="GY47" s="174"/>
      <c r="GZ47" s="174"/>
      <c r="HA47" s="174"/>
      <c r="HB47" s="175"/>
      <c r="HD47" s="76" t="s">
        <v>65</v>
      </c>
      <c r="HE47" s="1"/>
      <c r="IA47" s="76"/>
      <c r="IB47" s="76"/>
      <c r="IC47" s="153" t="s">
        <v>63</v>
      </c>
      <c r="ID47" s="154"/>
      <c r="IE47" s="154"/>
      <c r="IF47" s="154"/>
      <c r="IG47" s="154"/>
      <c r="IH47" s="154"/>
      <c r="II47" s="154"/>
      <c r="IJ47" s="155" t="s">
        <v>64</v>
      </c>
      <c r="IK47" s="154"/>
      <c r="IL47" s="154"/>
      <c r="IM47" s="154"/>
      <c r="IN47" s="154"/>
      <c r="IO47" s="154"/>
      <c r="IP47" s="154"/>
      <c r="IQ47" s="6"/>
      <c r="IR47" s="6"/>
      <c r="IS47" s="6"/>
      <c r="IT47" s="6"/>
      <c r="IU47" s="6"/>
      <c r="IV47" s="6"/>
      <c r="IW47" s="6"/>
      <c r="IX47" s="6"/>
      <c r="IY47" s="6"/>
      <c r="IZ47" s="6"/>
    </row>
    <row r="48" spans="2:281" ht="12" customHeight="1" x14ac:dyDescent="0.25">
      <c r="B48" s="6"/>
      <c r="AI48" s="89"/>
      <c r="AJ48" s="90"/>
      <c r="AK48" s="90"/>
      <c r="AL48" s="90"/>
      <c r="AM48" s="90"/>
      <c r="AN48" s="90"/>
      <c r="AO48" s="90"/>
      <c r="AP48" s="90"/>
      <c r="AQ48" s="90"/>
      <c r="BB48" s="1">
        <v>11</v>
      </c>
      <c r="BC48" s="1">
        <v>12</v>
      </c>
      <c r="BD48" s="1">
        <v>13</v>
      </c>
      <c r="BE48" s="1">
        <v>14</v>
      </c>
      <c r="BF48" s="1">
        <v>15</v>
      </c>
      <c r="BG48" s="1">
        <v>16</v>
      </c>
      <c r="BH48" s="1">
        <v>17</v>
      </c>
      <c r="BI48" s="1">
        <v>18</v>
      </c>
      <c r="BJ48" s="1">
        <v>19</v>
      </c>
      <c r="BK48" s="1">
        <v>20</v>
      </c>
      <c r="BL48" s="1">
        <v>21</v>
      </c>
      <c r="BM48" s="1">
        <v>22</v>
      </c>
      <c r="BN48" s="1">
        <v>23</v>
      </c>
      <c r="BO48" s="1">
        <v>24</v>
      </c>
      <c r="BP48" s="1">
        <v>25</v>
      </c>
      <c r="BQ48" s="1">
        <v>26</v>
      </c>
      <c r="BR48" s="1">
        <v>27</v>
      </c>
      <c r="BS48" s="1">
        <v>28</v>
      </c>
      <c r="BT48" s="1">
        <v>29</v>
      </c>
      <c r="BU48" s="1">
        <v>30</v>
      </c>
      <c r="BV48" s="1">
        <v>31</v>
      </c>
      <c r="BW48" s="1">
        <v>32</v>
      </c>
      <c r="BX48" s="1">
        <v>33</v>
      </c>
      <c r="BY48" s="1">
        <v>34</v>
      </c>
      <c r="BZ48" s="1">
        <v>35</v>
      </c>
      <c r="CA48" s="1">
        <v>36</v>
      </c>
      <c r="CB48" s="1">
        <v>37</v>
      </c>
      <c r="CC48" s="1">
        <v>38</v>
      </c>
      <c r="CD48" s="1">
        <v>39</v>
      </c>
      <c r="CE48" s="1">
        <v>40</v>
      </c>
      <c r="CF48" s="1">
        <v>41</v>
      </c>
      <c r="CG48" s="1">
        <v>42</v>
      </c>
      <c r="CH48" s="1">
        <v>43</v>
      </c>
      <c r="CI48" s="1">
        <v>44</v>
      </c>
      <c r="CJ48" s="1">
        <v>45</v>
      </c>
      <c r="CK48" s="1">
        <v>46</v>
      </c>
      <c r="CL48" s="1">
        <v>47</v>
      </c>
      <c r="CM48" s="1">
        <v>48</v>
      </c>
      <c r="CN48" s="1">
        <v>49</v>
      </c>
      <c r="CO48" s="1">
        <v>50</v>
      </c>
      <c r="CP48" s="1">
        <v>51</v>
      </c>
      <c r="CQ48" s="1">
        <v>52</v>
      </c>
      <c r="CR48" s="1">
        <v>53</v>
      </c>
      <c r="CS48" s="1">
        <v>54</v>
      </c>
      <c r="CT48" s="1">
        <v>55</v>
      </c>
      <c r="CU48" s="1">
        <v>56</v>
      </c>
      <c r="CV48" s="1">
        <v>57</v>
      </c>
      <c r="CW48" s="1">
        <v>58</v>
      </c>
      <c r="CX48" s="1">
        <v>59</v>
      </c>
      <c r="CY48" s="1">
        <v>60</v>
      </c>
      <c r="CZ48" s="54" t="str">
        <f>' vor ReBeg (5)'!B4</f>
        <v/>
      </c>
      <c r="HB48" s="53" t="str">
        <f>' vor ReBeg (5)'!B3</f>
        <v/>
      </c>
      <c r="HC48" s="1">
        <v>168</v>
      </c>
      <c r="HE48" s="6"/>
      <c r="HF48" s="6"/>
      <c r="HG48" s="79"/>
      <c r="HH48" s="79"/>
      <c r="HI48" s="79"/>
      <c r="HJ48" s="79"/>
      <c r="HK48" s="79"/>
      <c r="HL48" s="79"/>
      <c r="HN48" s="79"/>
      <c r="HO48" s="79"/>
      <c r="HP48" s="79"/>
      <c r="HQ48" s="79"/>
      <c r="HR48" s="6"/>
      <c r="HS48" s="79"/>
      <c r="HT48" s="79"/>
      <c r="HU48" s="79"/>
      <c r="HV48" s="79"/>
      <c r="HW48" s="79"/>
      <c r="HX48" s="79"/>
      <c r="IR48" s="6"/>
      <c r="IS48" s="6"/>
      <c r="IT48" s="6"/>
      <c r="IU48" s="6"/>
      <c r="IV48" s="6"/>
      <c r="IW48" s="6"/>
      <c r="IX48" s="6"/>
      <c r="IY48" s="6"/>
      <c r="IZ48" s="6"/>
      <c r="JD48" s="91"/>
      <c r="JE48" s="56"/>
      <c r="JF48" s="92"/>
      <c r="JG48" s="64"/>
      <c r="JH48" s="64"/>
      <c r="JI48" s="64"/>
      <c r="JJ48" s="64"/>
      <c r="JK48" s="64"/>
      <c r="JL48" s="64"/>
      <c r="JM48" s="64"/>
      <c r="JN48" s="64"/>
      <c r="JO48" s="64"/>
      <c r="JP48" s="64"/>
      <c r="JQ48" s="64"/>
      <c r="JR48" s="64"/>
      <c r="JS48" s="64"/>
      <c r="JT48" s="64"/>
      <c r="JU48" s="65"/>
    </row>
    <row r="49" spans="2:204" ht="15" customHeight="1" x14ac:dyDescent="0.25">
      <c r="B49" s="52" t="s">
        <v>33</v>
      </c>
      <c r="AJ49" s="28"/>
      <c r="AK49" s="47"/>
      <c r="AL49" s="47"/>
      <c r="AM49" s="47"/>
      <c r="AN49" s="47"/>
      <c r="AO49" s="47"/>
      <c r="AP49" s="47"/>
      <c r="AQ49" s="47"/>
      <c r="AR49" s="47"/>
      <c r="EN49" s="15"/>
      <c r="FY49" s="178" t="s">
        <v>34</v>
      </c>
      <c r="FZ49" s="178"/>
      <c r="GA49" s="178"/>
      <c r="GB49" s="178"/>
      <c r="GC49" s="178"/>
      <c r="GD49" s="178"/>
      <c r="GE49" s="178"/>
      <c r="GF49" s="178"/>
      <c r="GG49" s="178"/>
      <c r="GH49" s="178"/>
      <c r="GI49" s="178"/>
      <c r="GJ49" s="178"/>
      <c r="GK49" s="178"/>
      <c r="GL49" s="178"/>
      <c r="GM49" s="178"/>
      <c r="GN49" s="178"/>
      <c r="GO49" s="178"/>
      <c r="GP49" s="178"/>
      <c r="GQ49" s="178"/>
      <c r="GR49" s="178"/>
      <c r="GS49" s="178"/>
      <c r="GT49" s="178"/>
      <c r="GU49" s="178"/>
      <c r="GV49" s="178"/>
    </row>
    <row r="50" spans="2:204" ht="13.9" customHeight="1" x14ac:dyDescent="0.2">
      <c r="B50" s="20" t="s">
        <v>22</v>
      </c>
      <c r="AI50" s="28"/>
      <c r="AJ50" s="47"/>
      <c r="AK50" s="47"/>
      <c r="AL50" s="47"/>
      <c r="AM50" s="47"/>
      <c r="AN50" s="47"/>
      <c r="AO50" s="47"/>
      <c r="AP50" s="47"/>
      <c r="AQ50" s="47"/>
      <c r="EM50" s="15"/>
    </row>
    <row r="51" spans="2:204" ht="13.9" customHeight="1" x14ac:dyDescent="0.2"/>
    <row r="52" spans="2:204" ht="12.75" customHeight="1" x14ac:dyDescent="0.2">
      <c r="B52" s="6"/>
      <c r="AI52" s="28"/>
      <c r="AJ52" s="47"/>
      <c r="AK52" s="47"/>
      <c r="AL52" s="47"/>
      <c r="AM52" s="47"/>
      <c r="AN52" s="47"/>
      <c r="AO52" s="47"/>
      <c r="AP52" s="47"/>
      <c r="AQ52" s="47"/>
      <c r="EM52" s="15"/>
    </row>
    <row r="60" spans="2:204" ht="13.9" customHeight="1" x14ac:dyDescent="0.2">
      <c r="B60" s="6"/>
      <c r="AI60" s="28"/>
      <c r="AJ60" s="47"/>
      <c r="AK60" s="47"/>
      <c r="AL60" s="47"/>
      <c r="AM60" s="47"/>
      <c r="AN60" s="47"/>
      <c r="AO60" s="47"/>
      <c r="AP60" s="47"/>
      <c r="AQ60" s="47"/>
      <c r="EM60" s="15"/>
    </row>
    <row r="61" spans="2:204" ht="13.9" customHeight="1" x14ac:dyDescent="0.2">
      <c r="B61" s="6"/>
      <c r="AI61" s="28"/>
      <c r="AJ61" s="47"/>
      <c r="AK61" s="47"/>
      <c r="AL61" s="47"/>
      <c r="AM61" s="47"/>
      <c r="AN61" s="47"/>
      <c r="AO61" s="47"/>
      <c r="AP61" s="47"/>
      <c r="AQ61" s="47"/>
      <c r="EM61" s="15"/>
    </row>
    <row r="62" spans="2:204" ht="13.9" customHeight="1" x14ac:dyDescent="0.2">
      <c r="B62" s="6"/>
      <c r="AI62" s="28"/>
      <c r="AJ62" s="47"/>
      <c r="AK62" s="47"/>
      <c r="AL62" s="47"/>
      <c r="AM62" s="47"/>
      <c r="AN62" s="47"/>
      <c r="AO62" s="47"/>
      <c r="AP62" s="47"/>
      <c r="AQ62" s="47"/>
      <c r="EM62" s="15"/>
    </row>
    <row r="63" spans="2:204" ht="13.9" customHeight="1" x14ac:dyDescent="0.2">
      <c r="B63" s="6"/>
      <c r="AI63" s="28"/>
      <c r="AJ63" s="47"/>
      <c r="AK63" s="47"/>
      <c r="AL63" s="47"/>
      <c r="AM63" s="47"/>
      <c r="AN63" s="47"/>
      <c r="AO63" s="47"/>
      <c r="AP63" s="47"/>
      <c r="AQ63" s="47"/>
    </row>
    <row r="64" spans="2:204" ht="13.9" customHeight="1" x14ac:dyDescent="0.2">
      <c r="B64" s="6"/>
      <c r="AI64" s="28"/>
      <c r="AJ64" s="47"/>
      <c r="AK64" s="47"/>
      <c r="AL64" s="47"/>
      <c r="AM64" s="47"/>
      <c r="AN64" s="47"/>
      <c r="AO64" s="47"/>
      <c r="AP64" s="47"/>
      <c r="AQ64" s="47"/>
      <c r="EM64" s="15"/>
    </row>
    <row r="65" spans="2:143" ht="13.9" customHeight="1" x14ac:dyDescent="0.2">
      <c r="B65" s="6"/>
      <c r="AI65" s="28"/>
      <c r="AJ65" s="47"/>
      <c r="AK65" s="47"/>
      <c r="AL65" s="47"/>
      <c r="AM65" s="47"/>
      <c r="AN65" s="47"/>
      <c r="AO65" s="47"/>
      <c r="AP65" s="47"/>
      <c r="AQ65" s="47"/>
      <c r="EM65" s="15"/>
    </row>
    <row r="66" spans="2:143" ht="13.9" customHeight="1" x14ac:dyDescent="0.2">
      <c r="B66" s="6"/>
      <c r="AI66" s="28"/>
      <c r="AJ66" s="47"/>
      <c r="AK66" s="47"/>
      <c r="AL66" s="47"/>
      <c r="AM66" s="47"/>
      <c r="AN66" s="47"/>
      <c r="AO66" s="47"/>
      <c r="AP66" s="47"/>
      <c r="AQ66" s="47"/>
      <c r="EM66" s="15"/>
    </row>
    <row r="67" spans="2:143" ht="13.9" customHeight="1" x14ac:dyDescent="0.2">
      <c r="B67" s="6"/>
      <c r="AI67" s="28"/>
      <c r="AJ67" s="47"/>
      <c r="AK67" s="47"/>
      <c r="AL67" s="47"/>
      <c r="AM67" s="47"/>
      <c r="AN67" s="47"/>
      <c r="AO67" s="47"/>
      <c r="AP67" s="47"/>
      <c r="AQ67" s="47"/>
      <c r="EM67" s="15"/>
    </row>
    <row r="68" spans="2:143" ht="13.9" customHeight="1" x14ac:dyDescent="0.2">
      <c r="B68" s="6"/>
    </row>
    <row r="69" spans="2:143" ht="13.9" customHeight="1" x14ac:dyDescent="0.2"/>
    <row r="70" spans="2:143" ht="13.9" customHeight="1" x14ac:dyDescent="0.2">
      <c r="B70" s="6"/>
    </row>
    <row r="71" spans="2:143" ht="13.9" customHeight="1" x14ac:dyDescent="0.2">
      <c r="B71" s="6"/>
      <c r="AI71" s="28"/>
      <c r="AJ71" s="47"/>
      <c r="AK71" s="47"/>
      <c r="AL71" s="47"/>
      <c r="AM71" s="47"/>
      <c r="AN71" s="47"/>
      <c r="AO71" s="47"/>
      <c r="AP71" s="47"/>
      <c r="AQ71" s="47"/>
      <c r="EM71" s="15"/>
    </row>
    <row r="103" spans="197:197" x14ac:dyDescent="0.2">
      <c r="GO103" s="16"/>
    </row>
    <row r="104" spans="197:197" x14ac:dyDescent="0.2">
      <c r="GO104" s="16"/>
    </row>
    <row r="105" spans="197:197" x14ac:dyDescent="0.2">
      <c r="GO105" s="16"/>
    </row>
    <row r="106" spans="197:197" x14ac:dyDescent="0.2">
      <c r="GO106" s="16"/>
    </row>
    <row r="107" spans="197:197" x14ac:dyDescent="0.2">
      <c r="GO107" s="16"/>
    </row>
    <row r="108" spans="197:197" x14ac:dyDescent="0.2">
      <c r="GO108" s="16"/>
    </row>
    <row r="109" spans="197:197" x14ac:dyDescent="0.2">
      <c r="GO109" s="16"/>
    </row>
    <row r="110" spans="197:197" x14ac:dyDescent="0.2">
      <c r="GO110" s="16"/>
    </row>
    <row r="111" spans="197:197" x14ac:dyDescent="0.2">
      <c r="GO111" s="16"/>
    </row>
    <row r="112" spans="197:197" x14ac:dyDescent="0.2">
      <c r="GO112" s="16"/>
    </row>
    <row r="113" spans="197:197" x14ac:dyDescent="0.2">
      <c r="GO113" s="16"/>
    </row>
    <row r="114" spans="197:197" x14ac:dyDescent="0.2">
      <c r="GO114" s="16"/>
    </row>
    <row r="115" spans="197:197" x14ac:dyDescent="0.2">
      <c r="GO115" s="16"/>
    </row>
    <row r="116" spans="197:197" x14ac:dyDescent="0.2">
      <c r="GO116" s="16"/>
    </row>
    <row r="117" spans="197:197" x14ac:dyDescent="0.2">
      <c r="GO117" s="16"/>
    </row>
    <row r="118" spans="197:197" x14ac:dyDescent="0.2">
      <c r="GO118" s="16"/>
    </row>
    <row r="119" spans="197:197" x14ac:dyDescent="0.2">
      <c r="GO119" s="16"/>
    </row>
    <row r="120" spans="197:197" x14ac:dyDescent="0.2">
      <c r="GO120" s="16"/>
    </row>
    <row r="121" spans="197:197" x14ac:dyDescent="0.2">
      <c r="GO121" s="16"/>
    </row>
    <row r="122" spans="197:197" x14ac:dyDescent="0.2">
      <c r="GO122" s="16"/>
    </row>
    <row r="123" spans="197:197" x14ac:dyDescent="0.2">
      <c r="GO123" s="16"/>
    </row>
    <row r="124" spans="197:197" x14ac:dyDescent="0.2">
      <c r="GO124" s="16"/>
    </row>
    <row r="125" spans="197:197" x14ac:dyDescent="0.2">
      <c r="GO125" s="16"/>
    </row>
    <row r="126" spans="197:197" x14ac:dyDescent="0.2">
      <c r="GO126" s="16"/>
    </row>
    <row r="127" spans="197:197" x14ac:dyDescent="0.2">
      <c r="GO127" s="16"/>
    </row>
    <row r="128" spans="197:197" x14ac:dyDescent="0.2">
      <c r="GO128" s="16"/>
    </row>
    <row r="129" spans="197:197" x14ac:dyDescent="0.2">
      <c r="GO129" s="16"/>
    </row>
    <row r="130" spans="197:197" x14ac:dyDescent="0.2">
      <c r="GO130" s="16"/>
    </row>
    <row r="131" spans="197:197" x14ac:dyDescent="0.2">
      <c r="GO131" s="16"/>
    </row>
    <row r="132" spans="197:197" x14ac:dyDescent="0.2">
      <c r="GO132" s="16"/>
    </row>
    <row r="133" spans="197:197" x14ac:dyDescent="0.2">
      <c r="GO133" s="16"/>
    </row>
    <row r="134" spans="197:197" x14ac:dyDescent="0.2">
      <c r="GO134" s="16"/>
    </row>
    <row r="135" spans="197:197" x14ac:dyDescent="0.2">
      <c r="GO135" s="16"/>
    </row>
    <row r="136" spans="197:197" x14ac:dyDescent="0.2">
      <c r="GO136" s="16"/>
    </row>
    <row r="137" spans="197:197" x14ac:dyDescent="0.2">
      <c r="GO137" s="16"/>
    </row>
    <row r="138" spans="197:197" x14ac:dyDescent="0.2">
      <c r="GO138" s="16"/>
    </row>
    <row r="139" spans="197:197" x14ac:dyDescent="0.2">
      <c r="GO139" s="16"/>
    </row>
    <row r="140" spans="197:197" x14ac:dyDescent="0.2">
      <c r="GO140" s="16"/>
    </row>
    <row r="141" spans="197:197" x14ac:dyDescent="0.2">
      <c r="GO141" s="16"/>
    </row>
    <row r="142" spans="197:197" x14ac:dyDescent="0.2">
      <c r="GO142" s="16"/>
    </row>
    <row r="143" spans="197:197" x14ac:dyDescent="0.2">
      <c r="GO143" s="16"/>
    </row>
    <row r="144" spans="197:197" x14ac:dyDescent="0.2">
      <c r="GO144" s="16"/>
    </row>
    <row r="145" spans="197:197" x14ac:dyDescent="0.2">
      <c r="GO145" s="16"/>
    </row>
    <row r="146" spans="197:197" x14ac:dyDescent="0.2">
      <c r="GO146" s="16"/>
    </row>
    <row r="147" spans="197:197" x14ac:dyDescent="0.2">
      <c r="GO147" s="16"/>
    </row>
    <row r="148" spans="197:197" x14ac:dyDescent="0.2">
      <c r="GO148" s="16"/>
    </row>
    <row r="149" spans="197:197" x14ac:dyDescent="0.2">
      <c r="GO149" s="16"/>
    </row>
    <row r="150" spans="197:197" x14ac:dyDescent="0.2">
      <c r="GO150" s="16"/>
    </row>
    <row r="151" spans="197:197" x14ac:dyDescent="0.2">
      <c r="GO151" s="16"/>
    </row>
    <row r="152" spans="197:197" x14ac:dyDescent="0.2">
      <c r="GO152" s="16"/>
    </row>
    <row r="153" spans="197:197" x14ac:dyDescent="0.2">
      <c r="GO153" s="16"/>
    </row>
    <row r="154" spans="197:197" x14ac:dyDescent="0.2">
      <c r="GO154" s="16"/>
    </row>
    <row r="155" spans="197:197" x14ac:dyDescent="0.2">
      <c r="GO155" s="16"/>
    </row>
    <row r="156" spans="197:197" x14ac:dyDescent="0.2">
      <c r="GO156" s="16"/>
    </row>
    <row r="157" spans="197:197" x14ac:dyDescent="0.2">
      <c r="GO157" s="16"/>
    </row>
    <row r="158" spans="197:197" x14ac:dyDescent="0.2">
      <c r="GO158" s="16"/>
    </row>
    <row r="159" spans="197:197" x14ac:dyDescent="0.2">
      <c r="GO159" s="16"/>
    </row>
    <row r="160" spans="197:197" x14ac:dyDescent="0.2">
      <c r="GO160" s="16"/>
    </row>
    <row r="161" spans="197:197" x14ac:dyDescent="0.2">
      <c r="GO161" s="16"/>
    </row>
    <row r="162" spans="197:197" x14ac:dyDescent="0.2">
      <c r="GO162" s="16"/>
    </row>
    <row r="163" spans="197:197" x14ac:dyDescent="0.2">
      <c r="GO163" s="16"/>
    </row>
    <row r="164" spans="197:197" x14ac:dyDescent="0.2">
      <c r="GO164" s="16"/>
    </row>
    <row r="165" spans="197:197" x14ac:dyDescent="0.2">
      <c r="GO165" s="16"/>
    </row>
    <row r="166" spans="197:197" x14ac:dyDescent="0.2">
      <c r="GO166" s="16"/>
    </row>
    <row r="167" spans="197:197" x14ac:dyDescent="0.2">
      <c r="GO167" s="16"/>
    </row>
    <row r="168" spans="197:197" x14ac:dyDescent="0.2">
      <c r="GO168" s="16"/>
    </row>
    <row r="169" spans="197:197" x14ac:dyDescent="0.2">
      <c r="GO169" s="16"/>
    </row>
    <row r="170" spans="197:197" x14ac:dyDescent="0.2">
      <c r="GO170" s="16"/>
    </row>
    <row r="171" spans="197:197" x14ac:dyDescent="0.2">
      <c r="GO171" s="16"/>
    </row>
    <row r="172" spans="197:197" x14ac:dyDescent="0.2">
      <c r="GO172" s="16"/>
    </row>
    <row r="173" spans="197:197" x14ac:dyDescent="0.2">
      <c r="GO173" s="16"/>
    </row>
    <row r="174" spans="197:197" x14ac:dyDescent="0.2">
      <c r="GO174" s="16"/>
    </row>
    <row r="175" spans="197:197" x14ac:dyDescent="0.2">
      <c r="GO175" s="16"/>
    </row>
    <row r="176" spans="197:197" x14ac:dyDescent="0.2">
      <c r="GO176" s="16"/>
    </row>
    <row r="177" spans="197:197" x14ac:dyDescent="0.2">
      <c r="GO177" s="16"/>
    </row>
    <row r="178" spans="197:197" x14ac:dyDescent="0.2">
      <c r="GO178" s="16"/>
    </row>
    <row r="179" spans="197:197" x14ac:dyDescent="0.2">
      <c r="GO179" s="16"/>
    </row>
    <row r="180" spans="197:197" x14ac:dyDescent="0.2">
      <c r="GO180" s="16"/>
    </row>
    <row r="181" spans="197:197" x14ac:dyDescent="0.2">
      <c r="GO181" s="16"/>
    </row>
    <row r="182" spans="197:197" x14ac:dyDescent="0.2">
      <c r="GO182" s="16"/>
    </row>
    <row r="183" spans="197:197" x14ac:dyDescent="0.2">
      <c r="GO183" s="16"/>
    </row>
    <row r="184" spans="197:197" x14ac:dyDescent="0.2">
      <c r="GO184" s="16"/>
    </row>
    <row r="185" spans="197:197" x14ac:dyDescent="0.2">
      <c r="GO185" s="16"/>
    </row>
    <row r="186" spans="197:197" x14ac:dyDescent="0.2">
      <c r="GO186" s="16"/>
    </row>
    <row r="187" spans="197:197" x14ac:dyDescent="0.2">
      <c r="GO187" s="16"/>
    </row>
    <row r="188" spans="197:197" x14ac:dyDescent="0.2">
      <c r="GO188" s="16"/>
    </row>
    <row r="189" spans="197:197" x14ac:dyDescent="0.2">
      <c r="GO189" s="16"/>
    </row>
    <row r="190" spans="197:197" x14ac:dyDescent="0.2">
      <c r="GO190" s="16"/>
    </row>
    <row r="191" spans="197:197" x14ac:dyDescent="0.2">
      <c r="GO191" s="16"/>
    </row>
    <row r="192" spans="197:197" x14ac:dyDescent="0.2">
      <c r="GO192" s="16"/>
    </row>
    <row r="193" spans="197:197" x14ac:dyDescent="0.2">
      <c r="GO193" s="16"/>
    </row>
    <row r="194" spans="197:197" x14ac:dyDescent="0.2">
      <c r="GO194" s="16"/>
    </row>
    <row r="195" spans="197:197" x14ac:dyDescent="0.2">
      <c r="GO195" s="16"/>
    </row>
    <row r="196" spans="197:197" x14ac:dyDescent="0.2">
      <c r="GO196" s="16"/>
    </row>
  </sheetData>
  <sheetProtection algorithmName="SHA-512" hashValue="1heLNoqh5s+fVsH9zTHbibIbVPAmjixlbTRejw/4ij0h5VyfWrlhzzAPR+D3KwcKUR1KimFe0tMhGOIsfb7sBw==" saltValue="Ksj3zgRh+wKZ1Lb989umtw==" spinCount="100000" sheet="1" objects="1" scenarios="1" selectLockedCells="1"/>
  <mergeCells count="185">
    <mergeCell ref="AK42:BA42"/>
    <mergeCell ref="AK43:BA43"/>
    <mergeCell ref="HD43:HW43"/>
    <mergeCell ref="HY43:IH43"/>
    <mergeCell ref="II43:IP43"/>
    <mergeCell ref="AK44:BA44"/>
    <mergeCell ref="HD44:HW44"/>
    <mergeCell ref="HY44:IH44"/>
    <mergeCell ref="II44:IP44"/>
    <mergeCell ref="B45:I46"/>
    <mergeCell ref="J45:AS46"/>
    <mergeCell ref="AU45:BA46"/>
    <mergeCell ref="HD45:HW46"/>
    <mergeCell ref="HY45:IH46"/>
    <mergeCell ref="II45:IP46"/>
    <mergeCell ref="FG47:FR47"/>
    <mergeCell ref="J47:AS47"/>
    <mergeCell ref="AU47:BA47"/>
    <mergeCell ref="BC47:BN47"/>
    <mergeCell ref="BO47:BZ47"/>
    <mergeCell ref="CA47:CL47"/>
    <mergeCell ref="CM47:CX47"/>
    <mergeCell ref="CY47:DJ47"/>
    <mergeCell ref="DK47:DV47"/>
    <mergeCell ref="DW47:EH47"/>
    <mergeCell ref="EI47:ET47"/>
    <mergeCell ref="EU47:FF47"/>
    <mergeCell ref="FS47:GD47"/>
    <mergeCell ref="GE47:GP47"/>
    <mergeCell ref="GQ47:HB47"/>
    <mergeCell ref="IC47:II47"/>
    <mergeCell ref="IJ47:IP47"/>
    <mergeCell ref="AU31:BA32"/>
    <mergeCell ref="HD31:HW32"/>
    <mergeCell ref="HY31:IH32"/>
    <mergeCell ref="J40:AS40"/>
    <mergeCell ref="AU40:BA40"/>
    <mergeCell ref="BC40:BN40"/>
    <mergeCell ref="BO40:BZ40"/>
    <mergeCell ref="CA40:CL40"/>
    <mergeCell ref="CM40:CX40"/>
    <mergeCell ref="CY40:DJ40"/>
    <mergeCell ref="DK40:DV40"/>
    <mergeCell ref="DW40:EH40"/>
    <mergeCell ref="FS33:GD33"/>
    <mergeCell ref="GE33:GP33"/>
    <mergeCell ref="GQ33:HB33"/>
    <mergeCell ref="BC33:BN33"/>
    <mergeCell ref="BO33:BZ33"/>
    <mergeCell ref="CA33:CL33"/>
    <mergeCell ref="CM33:CX33"/>
    <mergeCell ref="CY33:DJ33"/>
    <mergeCell ref="DK33:DV33"/>
    <mergeCell ref="DW33:EH33"/>
    <mergeCell ref="EI33:ET33"/>
    <mergeCell ref="EU33:FF33"/>
    <mergeCell ref="AK30:BA30"/>
    <mergeCell ref="HD30:HW30"/>
    <mergeCell ref="HY30:IH30"/>
    <mergeCell ref="II30:IP30"/>
    <mergeCell ref="B38:I39"/>
    <mergeCell ref="J38:AS39"/>
    <mergeCell ref="AU38:BA39"/>
    <mergeCell ref="HD38:HW39"/>
    <mergeCell ref="HY38:IH39"/>
    <mergeCell ref="II38:IP39"/>
    <mergeCell ref="AK35:BA35"/>
    <mergeCell ref="AK36:BA36"/>
    <mergeCell ref="HD36:HW36"/>
    <mergeCell ref="HY36:IH36"/>
    <mergeCell ref="II36:IP36"/>
    <mergeCell ref="AK37:BA37"/>
    <mergeCell ref="HD37:HW37"/>
    <mergeCell ref="HY37:IH37"/>
    <mergeCell ref="II37:IP37"/>
    <mergeCell ref="B31:I32"/>
    <mergeCell ref="J31:AS32"/>
    <mergeCell ref="FG33:FR33"/>
    <mergeCell ref="J33:AS33"/>
    <mergeCell ref="AU33:BA33"/>
    <mergeCell ref="AK22:BA22"/>
    <mergeCell ref="HD22:HW22"/>
    <mergeCell ref="AK23:BA23"/>
    <mergeCell ref="HD23:HW23"/>
    <mergeCell ref="HY23:IH23"/>
    <mergeCell ref="II23:IP23"/>
    <mergeCell ref="IC19:II19"/>
    <mergeCell ref="B24:I25"/>
    <mergeCell ref="J24:AS25"/>
    <mergeCell ref="AU24:BA25"/>
    <mergeCell ref="HD24:HW25"/>
    <mergeCell ref="HY24:IH25"/>
    <mergeCell ref="II24:IP25"/>
    <mergeCell ref="HY22:IH22"/>
    <mergeCell ref="II22:IP22"/>
    <mergeCell ref="AK21:BA21"/>
    <mergeCell ref="J26:AS26"/>
    <mergeCell ref="AU26:BA26"/>
    <mergeCell ref="BC26:BN26"/>
    <mergeCell ref="BO26:BZ26"/>
    <mergeCell ref="CA26:CL26"/>
    <mergeCell ref="CM26:CX26"/>
    <mergeCell ref="CY26:DJ26"/>
    <mergeCell ref="DK26:DV26"/>
    <mergeCell ref="DW26:EH26"/>
    <mergeCell ref="B17:I18"/>
    <mergeCell ref="J17:AS18"/>
    <mergeCell ref="HD17:HW18"/>
    <mergeCell ref="GX2:IO2"/>
    <mergeCell ref="GX1:IO1"/>
    <mergeCell ref="BD1:FS1"/>
    <mergeCell ref="BD2:FS3"/>
    <mergeCell ref="BD4:FS4"/>
    <mergeCell ref="GP8:GW8"/>
    <mergeCell ref="EC9:EJ9"/>
    <mergeCell ref="B1:AR1"/>
    <mergeCell ref="AK8:BA8"/>
    <mergeCell ref="J7:BA7"/>
    <mergeCell ref="EQ9:GB9"/>
    <mergeCell ref="B2:AR2"/>
    <mergeCell ref="HD9:IP9"/>
    <mergeCell ref="AK11:AS11"/>
    <mergeCell ref="GP9:GW9"/>
    <mergeCell ref="B11:AJ11"/>
    <mergeCell ref="B8:AJ8"/>
    <mergeCell ref="HY15:IH15"/>
    <mergeCell ref="AK14:BA14"/>
    <mergeCell ref="II17:IP18"/>
    <mergeCell ref="II15:IP15"/>
    <mergeCell ref="FY49:GV49"/>
    <mergeCell ref="FS26:GD26"/>
    <mergeCell ref="GE26:GP26"/>
    <mergeCell ref="GQ26:HB26"/>
    <mergeCell ref="AK16:BA16"/>
    <mergeCell ref="AK15:BA15"/>
    <mergeCell ref="HY16:IH16"/>
    <mergeCell ref="FG19:FR19"/>
    <mergeCell ref="FS19:GD19"/>
    <mergeCell ref="GE19:GP19"/>
    <mergeCell ref="GQ19:HB19"/>
    <mergeCell ref="BC19:BN19"/>
    <mergeCell ref="BO19:BZ19"/>
    <mergeCell ref="CA19:CL19"/>
    <mergeCell ref="CM19:CX19"/>
    <mergeCell ref="AU19:BA19"/>
    <mergeCell ref="AU17:BA18"/>
    <mergeCell ref="J19:AS19"/>
    <mergeCell ref="HD15:HW15"/>
    <mergeCell ref="HD16:HW16"/>
    <mergeCell ref="CY19:DJ19"/>
    <mergeCell ref="DK19:DV19"/>
    <mergeCell ref="AK28:BA28"/>
    <mergeCell ref="AK29:BA29"/>
    <mergeCell ref="IC33:II33"/>
    <mergeCell ref="IJ33:IP33"/>
    <mergeCell ref="IC40:II40"/>
    <mergeCell ref="IJ40:IP40"/>
    <mergeCell ref="DW19:EH19"/>
    <mergeCell ref="EI19:ET19"/>
    <mergeCell ref="EU19:FF19"/>
    <mergeCell ref="IJ19:IP19"/>
    <mergeCell ref="HD29:HW29"/>
    <mergeCell ref="HY29:IH29"/>
    <mergeCell ref="II29:IP29"/>
    <mergeCell ref="FG40:FR40"/>
    <mergeCell ref="EI40:ET40"/>
    <mergeCell ref="EU40:FF40"/>
    <mergeCell ref="FS40:GD40"/>
    <mergeCell ref="GE40:GP40"/>
    <mergeCell ref="GQ40:HB40"/>
    <mergeCell ref="II31:IP32"/>
    <mergeCell ref="FG26:FR26"/>
    <mergeCell ref="EI26:ET26"/>
    <mergeCell ref="EU26:FF26"/>
    <mergeCell ref="EC8:EJ8"/>
    <mergeCell ref="EQ8:GB8"/>
    <mergeCell ref="HD8:IP8"/>
    <mergeCell ref="CC8:DN8"/>
    <mergeCell ref="HD11:IP11"/>
    <mergeCell ref="GP11:GW11"/>
    <mergeCell ref="BO8:BV8"/>
    <mergeCell ref="IC26:II26"/>
    <mergeCell ref="IJ26:IP26"/>
    <mergeCell ref="II16:IP16"/>
    <mergeCell ref="HY17:IH18"/>
  </mergeCells>
  <conditionalFormatting sqref="AU17">
    <cfRule type="expression" dxfId="421" priority="928">
      <formula>$J$17="kann nicht erfüllt werden"</formula>
    </cfRule>
    <cfRule type="expression" dxfId="420" priority="929">
      <formula>$J$17="ist erfüllt"</formula>
    </cfRule>
  </conditionalFormatting>
  <conditionalFormatting sqref="AU19">
    <cfRule type="expression" dxfId="419" priority="934">
      <formula>$J$19="ist erfüllt"</formula>
    </cfRule>
    <cfRule type="expression" dxfId="418" priority="935">
      <formula>$J$19="kann nicht erfüllt werden"</formula>
    </cfRule>
  </conditionalFormatting>
  <conditionalFormatting sqref="AK15:AK16 J17 AU17 J19 AU19">
    <cfRule type="expression" dxfId="417" priority="945">
      <formula>#REF!="ausgeblendet"</formula>
    </cfRule>
  </conditionalFormatting>
  <conditionalFormatting sqref="B71:AH71 B68:B70 B50:AH50 B52:AH67 HD14 B20:AH20 D49:AI49 B49">
    <cfRule type="expression" dxfId="416" priority="946">
      <formula>#REF!="ausgeblendet"</formula>
    </cfRule>
  </conditionalFormatting>
  <conditionalFormatting sqref="BB14">
    <cfRule type="expression" dxfId="415" priority="959">
      <formula>#REF!="ausgeblendet"</formula>
    </cfRule>
  </conditionalFormatting>
  <conditionalFormatting sqref="IC19:II19">
    <cfRule type="cellIs" dxfId="414" priority="186" operator="between">
      <formula>#REF!</formula>
      <formula>#REF!</formula>
    </cfRule>
    <cfRule type="cellIs" dxfId="413" priority="187" operator="between">
      <formula>#REF!</formula>
      <formula>#REF!</formula>
    </cfRule>
    <cfRule type="cellIs" dxfId="412" priority="188" operator="between">
      <formula>#REF!</formula>
      <formula>#REF!</formula>
    </cfRule>
    <cfRule type="cellIs" dxfId="411" priority="189" operator="between">
      <formula>#REF!</formula>
      <formula>#REF!</formula>
    </cfRule>
  </conditionalFormatting>
  <conditionalFormatting sqref="AU24">
    <cfRule type="expression" dxfId="410" priority="99">
      <formula>$J$24="kann nicht erfüllt werden"</formula>
    </cfRule>
    <cfRule type="expression" dxfId="409" priority="100">
      <formula>$J$24="ist erfüllt"</formula>
    </cfRule>
  </conditionalFormatting>
  <conditionalFormatting sqref="AU26">
    <cfRule type="expression" dxfId="408" priority="101">
      <formula>$J$26="ist erfüllt"</formula>
    </cfRule>
    <cfRule type="expression" dxfId="407" priority="102">
      <formula>$J$26="kann nicht erfüllt werden"</formula>
    </cfRule>
  </conditionalFormatting>
  <conditionalFormatting sqref="AK22:AK23 J24 AU24 J26 AU26">
    <cfRule type="expression" dxfId="406" priority="103">
      <formula>#REF!="ausgeblendet"</formula>
    </cfRule>
  </conditionalFormatting>
  <conditionalFormatting sqref="HD21 B27:AH27">
    <cfRule type="expression" dxfId="405" priority="104">
      <formula>#REF!="ausgeblendet"</formula>
    </cfRule>
  </conditionalFormatting>
  <conditionalFormatting sqref="BB21">
    <cfRule type="expression" dxfId="404" priority="105">
      <formula>#REF!="ausgeblendet"</formula>
    </cfRule>
  </conditionalFormatting>
  <conditionalFormatting sqref="IC26:II26">
    <cfRule type="cellIs" dxfId="403" priority="90" operator="between">
      <formula>#REF!</formula>
      <formula>#REF!</formula>
    </cfRule>
    <cfRule type="cellIs" dxfId="402" priority="91" operator="between">
      <formula>#REF!</formula>
      <formula>#REF!</formula>
    </cfRule>
    <cfRule type="cellIs" dxfId="401" priority="92" operator="between">
      <formula>#REF!</formula>
      <formula>#REF!</formula>
    </cfRule>
    <cfRule type="cellIs" dxfId="400" priority="93" operator="between">
      <formula>#REF!</formula>
      <formula>#REF!</formula>
    </cfRule>
  </conditionalFormatting>
  <conditionalFormatting sqref="AU31">
    <cfRule type="expression" dxfId="399" priority="73">
      <formula>$J$31="kann nicht erfüllt werden"</formula>
    </cfRule>
    <cfRule type="expression" dxfId="398" priority="74">
      <formula>$J$31="ist erfüllt"</formula>
    </cfRule>
  </conditionalFormatting>
  <conditionalFormatting sqref="AU33">
    <cfRule type="expression" dxfId="397" priority="75">
      <formula>$J$33="ist erfüllt"</formula>
    </cfRule>
    <cfRule type="expression" dxfId="396" priority="76">
      <formula>$J$33="kann nicht erfüllt werden"</formula>
    </cfRule>
  </conditionalFormatting>
  <conditionalFormatting sqref="AK29:AK30 J31 AU31 J33 AU33">
    <cfRule type="expression" dxfId="395" priority="77">
      <formula>#REF!="ausgeblendet"</formula>
    </cfRule>
  </conditionalFormatting>
  <conditionalFormatting sqref="HD28 B34:AH34">
    <cfRule type="expression" dxfId="394" priority="78">
      <formula>#REF!="ausgeblendet"</formula>
    </cfRule>
  </conditionalFormatting>
  <conditionalFormatting sqref="BB28">
    <cfRule type="expression" dxfId="393" priority="79">
      <formula>#REF!="ausgeblendet"</formula>
    </cfRule>
  </conditionalFormatting>
  <conditionalFormatting sqref="IC33:II33">
    <cfRule type="cellIs" dxfId="392" priority="64" operator="between">
      <formula>#REF!</formula>
      <formula>#REF!</formula>
    </cfRule>
    <cfRule type="cellIs" dxfId="391" priority="65" operator="between">
      <formula>#REF!</formula>
      <formula>#REF!</formula>
    </cfRule>
    <cfRule type="cellIs" dxfId="390" priority="66" operator="between">
      <formula>#REF!</formula>
      <formula>#REF!</formula>
    </cfRule>
    <cfRule type="cellIs" dxfId="389" priority="67" operator="between">
      <formula>#REF!</formula>
      <formula>#REF!</formula>
    </cfRule>
  </conditionalFormatting>
  <conditionalFormatting sqref="AU38">
    <cfRule type="expression" dxfId="388" priority="47">
      <formula>$J$38="kann nicht erfüllt werden"</formula>
    </cfRule>
    <cfRule type="expression" dxfId="387" priority="48">
      <formula>$J$38="ist erfüllt"</formula>
    </cfRule>
  </conditionalFormatting>
  <conditionalFormatting sqref="AU40">
    <cfRule type="expression" dxfId="386" priority="49">
      <formula>$J$40="ist erfüllt"</formula>
    </cfRule>
    <cfRule type="expression" dxfId="385" priority="50">
      <formula>$J$40="kann nicht erfüllt werden"</formula>
    </cfRule>
  </conditionalFormatting>
  <conditionalFormatting sqref="AK36:AK37 J38 AU38 J40 AU40">
    <cfRule type="expression" dxfId="384" priority="51">
      <formula>#REF!="ausgeblendet"</formula>
    </cfRule>
  </conditionalFormatting>
  <conditionalFormatting sqref="HD35 B41:AH41">
    <cfRule type="expression" dxfId="383" priority="52">
      <formula>#REF!="ausgeblendet"</formula>
    </cfRule>
  </conditionalFormatting>
  <conditionalFormatting sqref="BB35">
    <cfRule type="expression" dxfId="382" priority="53">
      <formula>#REF!="ausgeblendet"</formula>
    </cfRule>
  </conditionalFormatting>
  <conditionalFormatting sqref="IC40:II40">
    <cfRule type="cellIs" dxfId="381" priority="38" operator="between">
      <formula>#REF!</formula>
      <formula>#REF!</formula>
    </cfRule>
    <cfRule type="cellIs" dxfId="380" priority="39" operator="between">
      <formula>#REF!</formula>
      <formula>#REF!</formula>
    </cfRule>
    <cfRule type="cellIs" dxfId="379" priority="40" operator="between">
      <formula>#REF!</formula>
      <formula>#REF!</formula>
    </cfRule>
    <cfRule type="cellIs" dxfId="378" priority="41" operator="between">
      <formula>#REF!</formula>
      <formula>#REF!</formula>
    </cfRule>
  </conditionalFormatting>
  <conditionalFormatting sqref="AU45">
    <cfRule type="expression" dxfId="377" priority="21">
      <formula>$J$45="kann nicht erfüllt werden"</formula>
    </cfRule>
    <cfRule type="expression" dxfId="376" priority="22">
      <formula>$J$45="ist erfüllt"</formula>
    </cfRule>
  </conditionalFormatting>
  <conditionalFormatting sqref="AU47">
    <cfRule type="expression" dxfId="375" priority="23">
      <formula>$J$47="ist erfüllt"</formula>
    </cfRule>
    <cfRule type="expression" dxfId="374" priority="24">
      <formula>$J$47="kann nicht erfüllt werden"</formula>
    </cfRule>
  </conditionalFormatting>
  <conditionalFormatting sqref="AK43:AK44 J45 AU45 J47 AU47">
    <cfRule type="expression" dxfId="373" priority="25">
      <formula>#REF!="ausgeblendet"</formula>
    </cfRule>
  </conditionalFormatting>
  <conditionalFormatting sqref="HD42 B48:AH48">
    <cfRule type="expression" dxfId="372" priority="26">
      <formula>#REF!="ausgeblendet"</formula>
    </cfRule>
  </conditionalFormatting>
  <conditionalFormatting sqref="BB42">
    <cfRule type="expression" dxfId="371" priority="27">
      <formula>#REF!="ausgeblendet"</formula>
    </cfRule>
  </conditionalFormatting>
  <conditionalFormatting sqref="IC47:II47">
    <cfRule type="cellIs" dxfId="370" priority="12" operator="between">
      <formula>#REF!</formula>
      <formula>#REF!</formula>
    </cfRule>
    <cfRule type="cellIs" dxfId="369" priority="13" operator="between">
      <formula>#REF!</formula>
      <formula>#REF!</formula>
    </cfRule>
    <cfRule type="cellIs" dxfId="368" priority="14" operator="between">
      <formula>#REF!</formula>
      <formula>#REF!</formula>
    </cfRule>
    <cfRule type="cellIs" dxfId="367" priority="15" operator="between">
      <formula>#REF!</formula>
      <formula>#REF!</formula>
    </cfRule>
  </conditionalFormatting>
  <dataValidations count="3">
    <dataValidation type="date" allowBlank="1" showInputMessage="1" showErrorMessage="1" sqref="AK14 AK21 AK28 AK35 AK42" xr:uid="{43E03CED-1231-423D-8322-574CB00EB31E}">
      <formula1>19755</formula1>
      <formula2>24472</formula2>
    </dataValidation>
    <dataValidation type="list" allowBlank="1" showInputMessage="1" showErrorMessage="1" sqref="CN1" xr:uid="{FFCF0B9A-D2A8-4942-9309-5E571E2F4BBE}">
      <formula1>$DR$53:$DR$54</formula1>
    </dataValidation>
    <dataValidation type="whole" allowBlank="1" showInputMessage="1" showErrorMessage="1" sqref="AK11:AS11 GP8:GW11 EC9:EJ10 B9:J10 BO8:BV10 EC8" xr:uid="{D0CBA321-6FE9-40B4-B5B6-B1AE2842E606}">
      <formula1>0</formula1>
      <formula2>120</formula2>
    </dataValidation>
  </dataValidations>
  <hyperlinks>
    <hyperlink ref="B1" r:id="rId1" xr:uid="{94F03E22-4AF2-46E3-AE82-146647B38A72}"/>
    <hyperlink ref="GX2" r:id="rId2" xr:uid="{A3ABF96B-FEB6-4AA0-BA26-9CD59D97DBD6}"/>
    <hyperlink ref="FY49" r:id="rId3" xr:uid="{AC12B6D7-C74D-49F5-AE1F-9894948EFFF3}"/>
  </hyperlinks>
  <pageMargins left="0" right="0" top="0.59055118110236227" bottom="0" header="0.31496062992125984" footer="0.31496062992125984"/>
  <pageSetup paperSize="9" orientation="landscape"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9" operator="equal" id="{C3FF9D9D-FFFB-450B-898C-F502634C8690}">
            <xm:f>ReBeg!$H$17</xm:f>
            <x14:dxf>
              <font>
                <strike val="0"/>
              </font>
              <border>
                <left style="dotted">
                  <color rgb="FFFFC000"/>
                </left>
                <vertical/>
                <horizontal/>
              </border>
            </x14:dxf>
          </x14:cfRule>
          <xm:sqref>BC15:HC15</xm:sqref>
        </x14:conditionalFormatting>
        <x14:conditionalFormatting xmlns:xm="http://schemas.microsoft.com/office/excel/2006/main">
          <x14:cfRule type="cellIs" priority="205" operator="between" id="{AE7055FA-695F-409B-BFA1-E516828E2B6D}">
            <xm:f>ReBeg!$F$65</xm:f>
            <xm:f>ReBeg!$F$66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06" operator="between" id="{9370583B-9B2C-4CB1-9896-86265B733E6E}">
            <xm:f>ReBeg!$E$65</xm:f>
            <xm:f>ReBeg!$E$66</xm:f>
            <x14:dxf>
              <fill>
                <patternFill>
                  <bgColor theme="9"/>
                </patternFill>
              </fill>
            </x14:dxf>
          </x14:cfRule>
          <x14:cfRule type="cellIs" priority="207" operator="between" id="{0AC1E4BA-BB4B-4DAE-9541-578B183F35E9}">
            <xm:f>ReBeg!$D$65</xm:f>
            <xm:f>ReBeg!$D$66</xm:f>
            <x14:dxf>
              <fill>
                <patternFill>
                  <bgColor theme="9" tint="0.59996337778862885"/>
                </patternFill>
              </fill>
            </x14:dxf>
          </x14:cfRule>
          <x14:cfRule type="cellIs" priority="208" operator="between" id="{C6D74A51-E670-4A82-B317-A32503FCDF54}">
            <xm:f>ReBeg!$C$65</xm:f>
            <xm:f>ReBeg!$C$66</xm:f>
            <x14:dxf>
              <fill>
                <patternFill>
                  <bgColor theme="9" tint="-0.24994659260841701"/>
                </patternFill>
              </fill>
            </x14:dxf>
          </x14:cfRule>
          <xm:sqref>BB17:HC17</xm:sqref>
        </x14:conditionalFormatting>
        <x14:conditionalFormatting xmlns:xm="http://schemas.microsoft.com/office/excel/2006/main">
          <x14:cfRule type="cellIs" priority="986" operator="equal" id="{6AFFFD91-8072-4F73-9C5F-8477ACE5EF89}">
            <xm:f>ReBeg!$D$13</xm:f>
            <x14:dxf>
              <border>
                <left style="dotted">
                  <color auto="1"/>
                </left>
                <right/>
                <vertical/>
                <horizontal/>
              </border>
            </x14:dxf>
          </x14:cfRule>
          <x14:cfRule type="cellIs" priority="987" operator="equal" id="{98EA1215-C46E-4248-BC65-1142C291A7EB}">
            <xm:f>ReBeg!$D$13+$AK$11</xm:f>
            <x14:dxf>
              <border>
                <left style="dotted">
                  <color rgb="FF00B0F0"/>
                </left>
                <vertical/>
                <horizontal/>
              </border>
            </x14:dxf>
          </x14:cfRule>
          <xm:sqref>BB20:HC20</xm:sqref>
        </x14:conditionalFormatting>
        <x14:conditionalFormatting xmlns:xm="http://schemas.microsoft.com/office/excel/2006/main">
          <x14:cfRule type="cellIs" priority="9" operator="between" id="{5F6D71D5-2521-46DE-AF00-9FB7976C0D9D}">
            <xm:f>ReBeg!$N$13</xm:f>
            <xm:f>ReBeg!$O$13</xm:f>
            <x14:dxf>
              <fill>
                <patternFill>
                  <bgColor theme="3" tint="0.59996337778862885"/>
                </patternFill>
              </fill>
            </x14:dxf>
          </x14:cfRule>
          <x14:cfRule type="cellIs" priority="10" operator="between" id="{88B3072F-5BC6-4EC5-86A7-3BDC048E5BB7}">
            <xm:f>ReBeg!$L$13</xm:f>
            <xm:f>ReBeg!$M$13</xm:f>
            <x14:dxf>
              <fill>
                <patternFill>
                  <bgColor theme="3" tint="0.39994506668294322"/>
                </patternFill>
              </fill>
            </x14:dxf>
          </x14:cfRule>
          <x14:cfRule type="cellIs" priority="988" operator="equal" id="{0491A7BB-0536-461F-98A2-62A87E98D6A8}">
            <xm:f>ReBeg!$D$13+$AK$11</xm:f>
            <x14:dxf>
              <border>
                <left style="dotted">
                  <color rgb="FF00B0F0"/>
                </left>
                <vertical/>
                <horizontal/>
              </border>
            </x14:dxf>
          </x14:cfRule>
          <xm:sqref>BB16:HC16</xm:sqref>
        </x14:conditionalFormatting>
        <x14:conditionalFormatting xmlns:xm="http://schemas.microsoft.com/office/excel/2006/main">
          <x14:cfRule type="cellIs" priority="98" operator="equal" id="{CA214A6C-C2A9-4524-9465-150EDCF98322}">
            <xm:f>'ReBeg (2)'!$G$18</xm:f>
            <x14:dxf>
              <font>
                <strike val="0"/>
              </font>
              <border>
                <left style="dotted">
                  <color rgb="FFFFC000"/>
                </left>
                <vertical/>
                <horizontal/>
              </border>
            </x14:dxf>
          </x14:cfRule>
          <xm:sqref>BC22:HC22</xm:sqref>
        </x14:conditionalFormatting>
        <x14:conditionalFormatting xmlns:xm="http://schemas.microsoft.com/office/excel/2006/main">
          <x14:cfRule type="cellIs" priority="94" operator="between" id="{AC16356F-B114-4014-A99E-8A5C635246C2}">
            <xm:f>'ReBeg (2)'!$E$69</xm:f>
            <xm:f>'ReBeg (2)'!$E$70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95" operator="between" id="{77517582-256E-4E9C-ACA0-A3C560300329}">
            <xm:f>'ReBeg (2)'!$D$69</xm:f>
            <xm:f>'ReBeg (2)'!$D$70</xm:f>
            <x14:dxf>
              <fill>
                <patternFill>
                  <bgColor theme="9"/>
                </patternFill>
              </fill>
            </x14:dxf>
          </x14:cfRule>
          <x14:cfRule type="cellIs" priority="96" operator="between" id="{029D3311-3E6F-45D9-95B9-B170946AE7C6}">
            <xm:f>'ReBeg (2)'!$C$69</xm:f>
            <xm:f>'ReBeg (2)'!$C$70</xm:f>
            <x14:dxf>
              <fill>
                <patternFill>
                  <bgColor theme="9" tint="0.59996337778862885"/>
                </patternFill>
              </fill>
            </x14:dxf>
          </x14:cfRule>
          <x14:cfRule type="cellIs" priority="97" operator="between" id="{FAC42766-989F-448F-B73D-AB8FEFB8209D}">
            <xm:f>'ReBeg (2)'!$B$69</xm:f>
            <xm:f>'ReBeg (2)'!$B$70</xm:f>
            <x14:dxf>
              <fill>
                <patternFill>
                  <bgColor theme="9" tint="-0.24994659260841701"/>
                </patternFill>
              </fill>
            </x14:dxf>
          </x14:cfRule>
          <xm:sqref>BB24:HC24</xm:sqref>
        </x14:conditionalFormatting>
        <x14:conditionalFormatting xmlns:xm="http://schemas.microsoft.com/office/excel/2006/main">
          <x14:cfRule type="cellIs" priority="109" operator="equal" id="{5CB57526-99BB-4A93-B32A-870A64A3CA5A}">
            <xm:f>'ReBeg (2)'!$G$17</xm:f>
            <x14:dxf>
              <border>
                <left style="dotted">
                  <color rgb="FFFF0000"/>
                </left>
                <right/>
                <vertical/>
                <horizontal/>
              </border>
            </x14:dxf>
          </x14:cfRule>
          <x14:cfRule type="cellIs" priority="110" operator="equal" id="{6BF04BA2-A769-47A3-AF0A-5382308F9CF4}">
            <xm:f>'ReBeg (2)'!$C$13</xm:f>
            <x14:dxf>
              <border>
                <left style="dotted">
                  <color auto="1"/>
                </left>
                <right/>
                <vertical/>
                <horizontal/>
              </border>
            </x14:dxf>
          </x14:cfRule>
          <x14:cfRule type="cellIs" priority="111" operator="equal" id="{5E554CB4-A647-4617-B500-C498C465CAA5}">
            <xm:f>'ReBeg (2)'!$C$13+$AK$11</xm:f>
            <x14:dxf>
              <border>
                <left style="dotted">
                  <color rgb="FF00B0F0"/>
                </left>
                <vertical/>
                <horizontal/>
              </border>
            </x14:dxf>
          </x14:cfRule>
          <xm:sqref>BB22:HC22</xm:sqref>
        </x14:conditionalFormatting>
        <x14:conditionalFormatting xmlns:xm="http://schemas.microsoft.com/office/excel/2006/main">
          <x14:cfRule type="cellIs" priority="112" operator="equal" id="{EFE23A13-AA24-48DE-B705-858BCF1D2BD7}">
            <xm:f>'ReBeg (2)'!$C$13</xm:f>
            <x14:dxf>
              <border>
                <left style="dotted">
                  <color auto="1"/>
                </left>
                <right/>
                <vertical/>
                <horizontal/>
              </border>
            </x14:dxf>
          </x14:cfRule>
          <x14:cfRule type="cellIs" priority="113" operator="equal" id="{CAD2958F-EC6D-4463-A211-6B936E67A63A}">
            <xm:f>'ReBeg (2)'!$C$13+$AK$11</xm:f>
            <x14:dxf>
              <border>
                <left style="dotted">
                  <color rgb="FF00B0F0"/>
                </left>
                <vertical/>
                <horizontal/>
              </border>
            </x14:dxf>
          </x14:cfRule>
          <xm:sqref>BB27:HC27</xm:sqref>
        </x14:conditionalFormatting>
        <x14:conditionalFormatting xmlns:xm="http://schemas.microsoft.com/office/excel/2006/main">
          <x14:cfRule type="cellIs" priority="7" operator="between" id="{762BCFF1-BD44-40CE-B575-A428E36FE098}">
            <xm:f>ReBeg!$N$13</xm:f>
            <xm:f>ReBeg!$O$13</xm:f>
            <x14:dxf>
              <fill>
                <patternFill>
                  <bgColor theme="3" tint="0.59996337778862885"/>
                </patternFill>
              </fill>
            </x14:dxf>
          </x14:cfRule>
          <x14:cfRule type="cellIs" priority="8" operator="between" id="{BDDFC2DA-40E6-4BDB-A02C-75B4D7A0E1F6}">
            <xm:f>ReBeg!$L$13</xm:f>
            <xm:f>ReBeg!$M$13</xm:f>
            <x14:dxf>
              <fill>
                <patternFill>
                  <bgColor theme="3" tint="0.39994506668294322"/>
                </patternFill>
              </fill>
            </x14:dxf>
          </x14:cfRule>
          <x14:cfRule type="cellIs" priority="114" operator="equal" id="{41E3FEFF-BF6D-4CBD-97C2-9713C39B8895}">
            <xm:f>'ReBeg (2)'!$C$13+$AK$11</xm:f>
            <x14:dxf>
              <border>
                <left style="dotted">
                  <color rgb="FF00B0F0"/>
                </left>
                <vertical/>
                <horizontal/>
              </border>
            </x14:dxf>
          </x14:cfRule>
          <xm:sqref>BB23:HC23</xm:sqref>
        </x14:conditionalFormatting>
        <x14:conditionalFormatting xmlns:xm="http://schemas.microsoft.com/office/excel/2006/main">
          <x14:cfRule type="cellIs" priority="72" operator="equal" id="{B3E21BBB-7FB3-478D-BA46-592C725620ED}">
            <xm:f>'ReBeg (3)'!$G$18</xm:f>
            <x14:dxf>
              <font>
                <strike val="0"/>
              </font>
              <border>
                <left style="dotted">
                  <color rgb="FFFFC000"/>
                </left>
                <vertical/>
                <horizontal/>
              </border>
            </x14:dxf>
          </x14:cfRule>
          <xm:sqref>BC29:HC29</xm:sqref>
        </x14:conditionalFormatting>
        <x14:conditionalFormatting xmlns:xm="http://schemas.microsoft.com/office/excel/2006/main">
          <x14:cfRule type="cellIs" priority="68" operator="between" id="{9571B31F-F785-4424-BAB6-14E9E5D7BB48}">
            <xm:f>'ReBeg (3)'!$E$69</xm:f>
            <xm:f>'ReBeg (3)'!$E$70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69" operator="between" id="{E874F699-07B4-47CB-9DD1-DA30012E1ABA}">
            <xm:f>'ReBeg (3)'!$D$69</xm:f>
            <xm:f>'ReBeg (3)'!$D$70</xm:f>
            <x14:dxf>
              <fill>
                <patternFill>
                  <bgColor theme="9"/>
                </patternFill>
              </fill>
            </x14:dxf>
          </x14:cfRule>
          <x14:cfRule type="cellIs" priority="70" operator="between" id="{47BD3E2F-030B-466C-9B66-529095F3AF48}">
            <xm:f>'ReBeg (3)'!$C$69</xm:f>
            <xm:f>'ReBeg (3)'!$C$70</xm:f>
            <x14:dxf>
              <fill>
                <patternFill>
                  <bgColor theme="9" tint="0.59996337778862885"/>
                </patternFill>
              </fill>
            </x14:dxf>
          </x14:cfRule>
          <x14:cfRule type="cellIs" priority="71" operator="between" id="{73B653E9-0194-4F41-87D3-B53B9819084C}">
            <xm:f>'ReBeg (3)'!$B$69</xm:f>
            <xm:f>'ReBeg (3)'!$B$70</xm:f>
            <x14:dxf>
              <fill>
                <patternFill>
                  <bgColor theme="9" tint="-0.24994659260841701"/>
                </patternFill>
              </fill>
            </x14:dxf>
          </x14:cfRule>
          <xm:sqref>BB31:HC31</xm:sqref>
        </x14:conditionalFormatting>
        <x14:conditionalFormatting xmlns:xm="http://schemas.microsoft.com/office/excel/2006/main">
          <x14:cfRule type="cellIs" priority="83" operator="equal" id="{C04CEA17-8BB5-4352-BDE0-D916F1796C46}">
            <xm:f>'ReBeg (3)'!$G$17</xm:f>
            <x14:dxf>
              <border>
                <left style="dotted">
                  <color rgb="FFFF0000"/>
                </left>
                <right/>
                <vertical/>
                <horizontal/>
              </border>
            </x14:dxf>
          </x14:cfRule>
          <x14:cfRule type="cellIs" priority="84" operator="equal" id="{DCA9273E-356C-4430-A6CF-B1B0FB6EBE69}">
            <xm:f>'ReBeg (3)'!$C$13</xm:f>
            <x14:dxf>
              <border>
                <left style="dotted">
                  <color auto="1"/>
                </left>
                <right/>
                <vertical/>
                <horizontal/>
              </border>
            </x14:dxf>
          </x14:cfRule>
          <x14:cfRule type="cellIs" priority="85" operator="equal" id="{48F5F1A3-6882-4FD5-9C6F-3A066D4A545F}">
            <xm:f>'ReBeg (3)'!$C$13+$AK$11</xm:f>
            <x14:dxf>
              <border>
                <left style="dotted">
                  <color rgb="FF00B0F0"/>
                </left>
                <vertical/>
                <horizontal/>
              </border>
            </x14:dxf>
          </x14:cfRule>
          <xm:sqref>BB29:HC29</xm:sqref>
        </x14:conditionalFormatting>
        <x14:conditionalFormatting xmlns:xm="http://schemas.microsoft.com/office/excel/2006/main">
          <x14:cfRule type="cellIs" priority="86" operator="equal" id="{D6AB597A-906A-4E79-8FE0-A9CECEE17ECE}">
            <xm:f>'ReBeg (3)'!$C$13</xm:f>
            <x14:dxf>
              <border>
                <left style="dotted">
                  <color auto="1"/>
                </left>
                <right/>
                <vertical/>
                <horizontal/>
              </border>
            </x14:dxf>
          </x14:cfRule>
          <x14:cfRule type="cellIs" priority="87" operator="equal" id="{105C8C42-C5F1-46B3-8F60-4C2F2F5CAA3A}">
            <xm:f>'ReBeg (3)'!$C$13+$AK$11</xm:f>
            <x14:dxf>
              <border>
                <left style="dotted">
                  <color rgb="FF00B0F0"/>
                </left>
                <vertical/>
                <horizontal/>
              </border>
            </x14:dxf>
          </x14:cfRule>
          <xm:sqref>BB34:HC34</xm:sqref>
        </x14:conditionalFormatting>
        <x14:conditionalFormatting xmlns:xm="http://schemas.microsoft.com/office/excel/2006/main">
          <x14:cfRule type="cellIs" priority="5" operator="between" id="{4AB55100-78EF-4208-A5A8-9A9AAE3A58FB}">
            <xm:f>ReBeg!$N$13</xm:f>
            <xm:f>ReBeg!$O$13</xm:f>
            <x14:dxf>
              <fill>
                <patternFill>
                  <bgColor theme="3" tint="0.59996337778862885"/>
                </patternFill>
              </fill>
            </x14:dxf>
          </x14:cfRule>
          <x14:cfRule type="cellIs" priority="6" operator="between" id="{A574A58C-BFF3-4E7E-BFAD-609CC44338A1}">
            <xm:f>ReBeg!$L$13</xm:f>
            <xm:f>ReBeg!$M$13</xm:f>
            <x14:dxf>
              <fill>
                <patternFill>
                  <bgColor theme="3" tint="0.39994506668294322"/>
                </patternFill>
              </fill>
            </x14:dxf>
          </x14:cfRule>
          <x14:cfRule type="cellIs" priority="88" operator="equal" id="{29F659A4-6D34-42F8-B9ED-9B634EC1BBD9}">
            <xm:f>'ReBeg (3)'!$C$13+$AK$11</xm:f>
            <x14:dxf>
              <border>
                <left style="dotted">
                  <color rgb="FF00B0F0"/>
                </left>
                <vertical/>
                <horizontal/>
              </border>
            </x14:dxf>
          </x14:cfRule>
          <xm:sqref>BB30:HC30</xm:sqref>
        </x14:conditionalFormatting>
        <x14:conditionalFormatting xmlns:xm="http://schemas.microsoft.com/office/excel/2006/main">
          <x14:cfRule type="cellIs" priority="46" operator="equal" id="{969BB8FA-4645-46A8-A728-26378D752BF2}">
            <xm:f>'ReBeg (4)'!$G$18</xm:f>
            <x14:dxf>
              <font>
                <strike val="0"/>
              </font>
              <border>
                <left style="dotted">
                  <color rgb="FFFFC000"/>
                </left>
                <vertical/>
                <horizontal/>
              </border>
            </x14:dxf>
          </x14:cfRule>
          <xm:sqref>BC36:HC36</xm:sqref>
        </x14:conditionalFormatting>
        <x14:conditionalFormatting xmlns:xm="http://schemas.microsoft.com/office/excel/2006/main">
          <x14:cfRule type="cellIs" priority="42" operator="between" id="{12A23ACA-4898-4781-8224-179ABC8F694A}">
            <xm:f>'ReBeg (4)'!$E$68</xm:f>
            <xm:f>'ReBeg (4)'!$E$69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43" operator="between" id="{FC81D906-8845-4B06-A4E0-6020581763B0}">
            <xm:f>'ReBeg (4)'!$D$68</xm:f>
            <xm:f>'ReBeg (4)'!$D$69</xm:f>
            <x14:dxf>
              <fill>
                <patternFill>
                  <bgColor theme="9"/>
                </patternFill>
              </fill>
            </x14:dxf>
          </x14:cfRule>
          <x14:cfRule type="cellIs" priority="44" operator="between" id="{ED9E3C49-CF99-4084-B47E-A8ACBF21A5A4}">
            <xm:f>'ReBeg (4)'!$C$68</xm:f>
            <xm:f>'ReBeg (4)'!$C$69</xm:f>
            <x14:dxf>
              <fill>
                <patternFill>
                  <bgColor theme="9" tint="0.59996337778862885"/>
                </patternFill>
              </fill>
            </x14:dxf>
          </x14:cfRule>
          <x14:cfRule type="cellIs" priority="45" operator="between" id="{D93C1916-DEBC-4285-9DB8-AE3759CCEFEB}">
            <xm:f>'ReBeg (4)'!$B$68</xm:f>
            <xm:f>'ReBeg (4)'!$B$69</xm:f>
            <x14:dxf>
              <fill>
                <patternFill>
                  <bgColor theme="9" tint="-0.24994659260841701"/>
                </patternFill>
              </fill>
            </x14:dxf>
          </x14:cfRule>
          <xm:sqref>BB38:HC38</xm:sqref>
        </x14:conditionalFormatting>
        <x14:conditionalFormatting xmlns:xm="http://schemas.microsoft.com/office/excel/2006/main">
          <x14:cfRule type="cellIs" priority="57" operator="equal" id="{AFCD62A8-BE20-4D28-AB78-F5BB91512318}">
            <xm:f>'ReBeg (4)'!$G$17</xm:f>
            <x14:dxf>
              <border>
                <left style="dotted">
                  <color rgb="FFFF0000"/>
                </left>
                <right/>
                <vertical/>
                <horizontal/>
              </border>
            </x14:dxf>
          </x14:cfRule>
          <x14:cfRule type="cellIs" priority="58" operator="equal" id="{3CABCAB8-E4AA-46A4-A472-CE302E230B58}">
            <xm:f>'ReBeg (4)'!$C$13</xm:f>
            <x14:dxf>
              <border>
                <left style="dotted">
                  <color auto="1"/>
                </left>
                <right/>
                <vertical/>
                <horizontal/>
              </border>
            </x14:dxf>
          </x14:cfRule>
          <x14:cfRule type="cellIs" priority="59" operator="equal" id="{17027449-A5D0-440F-B8DE-0E63F066A610}">
            <xm:f>'ReBeg (4)'!$C$13+$AK$11</xm:f>
            <x14:dxf>
              <border>
                <left style="dotted">
                  <color rgb="FF00B0F0"/>
                </left>
                <vertical/>
                <horizontal/>
              </border>
            </x14:dxf>
          </x14:cfRule>
          <xm:sqref>BB36:HC36</xm:sqref>
        </x14:conditionalFormatting>
        <x14:conditionalFormatting xmlns:xm="http://schemas.microsoft.com/office/excel/2006/main">
          <x14:cfRule type="cellIs" priority="60" operator="equal" id="{457FAE8C-7ECA-4967-92CF-400D9860EC40}">
            <xm:f>'ReBeg (4)'!$C$13</xm:f>
            <x14:dxf>
              <border>
                <left style="dotted">
                  <color auto="1"/>
                </left>
                <right/>
                <vertical/>
                <horizontal/>
              </border>
            </x14:dxf>
          </x14:cfRule>
          <x14:cfRule type="cellIs" priority="61" operator="equal" id="{0A061FB3-782F-46BC-B9A8-68EABA3329D4}">
            <xm:f>'ReBeg (4)'!$C$13+$AK$11</xm:f>
            <x14:dxf>
              <border>
                <left style="dotted">
                  <color rgb="FF00B0F0"/>
                </left>
                <vertical/>
                <horizontal/>
              </border>
            </x14:dxf>
          </x14:cfRule>
          <xm:sqref>BB41:HC41</xm:sqref>
        </x14:conditionalFormatting>
        <x14:conditionalFormatting xmlns:xm="http://schemas.microsoft.com/office/excel/2006/main">
          <x14:cfRule type="cellIs" priority="3" operator="between" id="{34ACD523-5642-40F7-8537-CD4D05D60D43}">
            <xm:f>ReBeg!$N$13</xm:f>
            <xm:f>ReBeg!$O$13</xm:f>
            <x14:dxf>
              <fill>
                <patternFill>
                  <bgColor theme="3" tint="0.59996337778862885"/>
                </patternFill>
              </fill>
            </x14:dxf>
          </x14:cfRule>
          <x14:cfRule type="cellIs" priority="4" operator="between" id="{B27C5501-B295-4F0D-8983-95C045C00DAF}">
            <xm:f>ReBeg!$L$13</xm:f>
            <xm:f>ReBeg!$M$13</xm:f>
            <x14:dxf>
              <fill>
                <patternFill>
                  <bgColor theme="3" tint="0.39994506668294322"/>
                </patternFill>
              </fill>
            </x14:dxf>
          </x14:cfRule>
          <x14:cfRule type="cellIs" priority="62" operator="equal" id="{EE6C36C4-7E06-4086-83F9-A2F4C5C07AB0}">
            <xm:f>'ReBeg (4)'!$C$13+$AK$11</xm:f>
            <x14:dxf>
              <border>
                <left style="dotted">
                  <color rgb="FF00B0F0"/>
                </left>
                <vertical/>
                <horizontal/>
              </border>
            </x14:dxf>
          </x14:cfRule>
          <xm:sqref>BB37:HC37</xm:sqref>
        </x14:conditionalFormatting>
        <x14:conditionalFormatting xmlns:xm="http://schemas.microsoft.com/office/excel/2006/main">
          <x14:cfRule type="cellIs" priority="20" operator="equal" id="{FB8AA3F1-9776-4092-9DF7-F755E43A2651}">
            <xm:f>'ReBeg (5)'!$G$17</xm:f>
            <x14:dxf>
              <font>
                <strike val="0"/>
              </font>
              <border>
                <left style="dotted">
                  <color rgb="FFFFC000"/>
                </left>
                <vertical/>
                <horizontal/>
              </border>
            </x14:dxf>
          </x14:cfRule>
          <xm:sqref>BC43:HC43</xm:sqref>
        </x14:conditionalFormatting>
        <x14:conditionalFormatting xmlns:xm="http://schemas.microsoft.com/office/excel/2006/main">
          <x14:cfRule type="cellIs" priority="16" operator="between" id="{F351FCA4-0889-4BC7-81BC-98178E416CE5}">
            <xm:f>'ReBeg (5)'!$E$69</xm:f>
            <xm:f>'ReBeg (5)'!$E$70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17" operator="between" id="{8C6382AA-FB75-474A-BF6D-8F50C5306D47}">
            <xm:f>'ReBeg (5)'!$D$69</xm:f>
            <xm:f>'ReBeg (5)'!$D$70</xm:f>
            <x14:dxf>
              <fill>
                <patternFill>
                  <bgColor theme="9"/>
                </patternFill>
              </fill>
            </x14:dxf>
          </x14:cfRule>
          <x14:cfRule type="cellIs" priority="18" operator="between" id="{C0672AEE-E460-4AC9-A45A-7479D5DBAFA4}">
            <xm:f>'ReBeg (5)'!$C$69</xm:f>
            <xm:f>'ReBeg (5)'!$C$70</xm:f>
            <x14:dxf>
              <fill>
                <patternFill>
                  <bgColor theme="9" tint="0.59996337778862885"/>
                </patternFill>
              </fill>
            </x14:dxf>
          </x14:cfRule>
          <x14:cfRule type="cellIs" priority="19" operator="between" id="{445E1152-847D-4DEB-8DA7-8ECCD034FC4B}">
            <xm:f>'ReBeg (5)'!$B$69</xm:f>
            <xm:f>'ReBeg (5)'!$B$70</xm:f>
            <x14:dxf>
              <fill>
                <patternFill>
                  <bgColor theme="9" tint="-0.24994659260841701"/>
                </patternFill>
              </fill>
            </x14:dxf>
          </x14:cfRule>
          <xm:sqref>BB45:HC45</xm:sqref>
        </x14:conditionalFormatting>
        <x14:conditionalFormatting xmlns:xm="http://schemas.microsoft.com/office/excel/2006/main">
          <x14:cfRule type="cellIs" priority="34" operator="equal" id="{FF087065-36CE-48F4-9CC9-CA5657575C32}">
            <xm:f>'ReBeg (5)'!$C$13</xm:f>
            <x14:dxf>
              <border>
                <left style="dotted">
                  <color auto="1"/>
                </left>
                <right/>
                <vertical/>
                <horizontal/>
              </border>
            </x14:dxf>
          </x14:cfRule>
          <x14:cfRule type="cellIs" priority="35" operator="equal" id="{938A0CC1-A817-4BDA-8EC8-3C3546C77877}">
            <xm:f>'ReBeg (5)'!$C$13+$AK$11</xm:f>
            <x14:dxf>
              <border>
                <left style="dotted">
                  <color rgb="FF00B0F0"/>
                </left>
                <vertical/>
                <horizontal/>
              </border>
            </x14:dxf>
          </x14:cfRule>
          <xm:sqref>BB48:HC48</xm:sqref>
        </x14:conditionalFormatting>
        <x14:conditionalFormatting xmlns:xm="http://schemas.microsoft.com/office/excel/2006/main">
          <x14:cfRule type="cellIs" priority="1" operator="between" id="{122013FF-9D6C-4851-8C38-11307A8A6138}">
            <xm:f>ReBeg!$N$13</xm:f>
            <xm:f>ReBeg!$O$13</xm:f>
            <x14:dxf>
              <fill>
                <patternFill>
                  <bgColor theme="3" tint="0.59996337778862885"/>
                </patternFill>
              </fill>
            </x14:dxf>
          </x14:cfRule>
          <x14:cfRule type="cellIs" priority="2" operator="between" id="{CFE583BB-8E5A-42B4-8ECE-00863EB3D496}">
            <xm:f>ReBeg!$L$13</xm:f>
            <xm:f>ReBeg!$M$13</xm:f>
            <x14:dxf>
              <fill>
                <patternFill>
                  <bgColor theme="3" tint="0.39994506668294322"/>
                </patternFill>
              </fill>
            </x14:dxf>
          </x14:cfRule>
          <x14:cfRule type="cellIs" priority="36" operator="equal" id="{06572579-2BCC-41A7-904A-FE9BC4C01A10}">
            <xm:f>'ReBeg (5)'!$C$13+$AK$11</xm:f>
            <x14:dxf>
              <border>
                <left style="dotted">
                  <color rgb="FF00B0F0"/>
                </left>
                <vertical/>
                <horizontal/>
              </border>
            </x14:dxf>
          </x14:cfRule>
          <xm:sqref>BB44:HC44</xm:sqref>
        </x14:conditionalFormatting>
        <x14:conditionalFormatting xmlns:xm="http://schemas.microsoft.com/office/excel/2006/main">
          <x14:cfRule type="cellIs" priority="993" operator="equal" id="{0950A087-4607-4B7B-BC0C-C91305D6610D}">
            <xm:f>'ReBeg (5)'!$G$16</xm:f>
            <x14:dxf>
              <border>
                <left style="dotted">
                  <color rgb="FFFF0000"/>
                </left>
                <right/>
                <vertical/>
                <horizontal/>
              </border>
            </x14:dxf>
          </x14:cfRule>
          <x14:cfRule type="cellIs" priority="994" operator="equal" id="{FF368C4B-2E7C-4CEE-80B0-A3428489BA8C}">
            <xm:f>'ReBeg (5)'!$C$13</xm:f>
            <x14:dxf>
              <border>
                <left style="dotted">
                  <color auto="1"/>
                </left>
                <right/>
                <vertical/>
                <horizontal/>
              </border>
            </x14:dxf>
          </x14:cfRule>
          <x14:cfRule type="cellIs" priority="995" operator="equal" id="{8F3A997D-408A-4269-B13E-00476566F7B3}">
            <xm:f>'ReBeg (5)'!$C$13+$AK$11</xm:f>
            <x14:dxf>
              <border>
                <left style="dotted">
                  <color rgb="FF00B0F0"/>
                </left>
                <vertical/>
                <horizontal/>
              </border>
            </x14:dxf>
          </x14:cfRule>
          <xm:sqref>BB43:HC43</xm:sqref>
        </x14:conditionalFormatting>
        <x14:conditionalFormatting xmlns:xm="http://schemas.microsoft.com/office/excel/2006/main">
          <x14:cfRule type="cellIs" priority="1016" operator="equal" id="{A049EBF7-AFEA-4BB2-A201-5BF0BF2989F8}">
            <xm:f>'ReBeg (5)'!$C$64</xm:f>
            <x14:dxf>
              <fill>
                <patternFill>
                  <bgColor rgb="FF00B050"/>
                </patternFill>
              </fill>
            </x14:dxf>
          </x14:cfRule>
          <x14:cfRule type="cellIs" priority="1017" operator="equal" id="{D09676D3-1907-4B7A-920E-0B7E0B6EAB59}">
            <xm:f>'ReBeg (5)'!$C$63</xm:f>
            <x14:dxf>
              <fill>
                <patternFill>
                  <bgColor rgb="FFFFC000"/>
                </patternFill>
              </fill>
            </x14:dxf>
          </x14:cfRule>
          <x14:cfRule type="cellIs" priority="1018" operator="equal" id="{856971D4-506A-409F-9A74-11A80817F017}">
            <xm:f>'ReBeg (5)'!$C$62</xm:f>
            <x14:dxf>
              <font>
                <strike val="0"/>
              </font>
              <fill>
                <patternFill>
                  <bgColor rgb="FFFF0000"/>
                </patternFill>
              </fill>
            </x14:dxf>
          </x14:cfRule>
          <x14:cfRule type="cellIs" priority="1019" operator="equal" id="{ED21ACF3-8C1F-413E-89DF-D40B6EB2C743}">
            <xm:f>'ReBeg (5)'!$C$13</xm:f>
            <x14:dxf>
              <fill>
                <patternFill patternType="none">
                  <bgColor auto="1"/>
                </patternFill>
              </fill>
              <border>
                <left style="dotted">
                  <color auto="1"/>
                </left>
                <right/>
                <top/>
                <bottom style="thin">
                  <color auto="1"/>
                </bottom>
                <vertical/>
                <horizontal/>
              </border>
            </x14:dxf>
          </x14:cfRule>
          <xm:sqref>BC44:HC44</xm:sqref>
        </x14:conditionalFormatting>
        <x14:conditionalFormatting xmlns:xm="http://schemas.microsoft.com/office/excel/2006/main">
          <x14:cfRule type="cellIs" priority="1032" operator="equal" id="{BC521832-6972-4448-A1F0-BB1D5B6ECC9E}">
            <xm:f>'ReBeg (4)'!$C$63</xm:f>
            <x14:dxf>
              <fill>
                <patternFill>
                  <bgColor rgb="FF00B050"/>
                </patternFill>
              </fill>
            </x14:dxf>
          </x14:cfRule>
          <x14:cfRule type="cellIs" priority="1033" operator="equal" id="{CA48AB9F-FD33-425C-A640-F60AA328EFBD}">
            <xm:f>'ReBeg (4)'!$C$62</xm:f>
            <x14:dxf>
              <fill>
                <patternFill>
                  <bgColor rgb="FFFFC000"/>
                </patternFill>
              </fill>
            </x14:dxf>
          </x14:cfRule>
          <x14:cfRule type="cellIs" priority="1034" operator="equal" id="{94D2FC5A-9AE0-4251-B664-02C6CD9D4DD8}">
            <xm:f>'ReBeg (4)'!$C$61</xm:f>
            <x14:dxf>
              <font>
                <strike val="0"/>
              </font>
              <fill>
                <patternFill>
                  <bgColor rgb="FFFF0000"/>
                </patternFill>
              </fill>
            </x14:dxf>
          </x14:cfRule>
          <x14:cfRule type="cellIs" priority="1035" operator="equal" id="{A6241EF2-9EA4-425D-80F7-28CBF2AFF019}">
            <xm:f>'ReBeg (4)'!$C$13</xm:f>
            <x14:dxf>
              <fill>
                <patternFill patternType="none">
                  <bgColor auto="1"/>
                </patternFill>
              </fill>
              <border>
                <left style="dotted">
                  <color auto="1"/>
                </left>
                <right/>
                <top/>
                <bottom style="thin">
                  <color auto="1"/>
                </bottom>
                <vertical/>
                <horizontal/>
              </border>
            </x14:dxf>
          </x14:cfRule>
          <xm:sqref>BC37:HC37</xm:sqref>
        </x14:conditionalFormatting>
        <x14:conditionalFormatting xmlns:xm="http://schemas.microsoft.com/office/excel/2006/main">
          <x14:cfRule type="cellIs" priority="1052" operator="equal" id="{E3956EC3-6FEB-4AC1-A3AF-C6D05108383E}">
            <xm:f>'ReBeg (3)'!$C$64</xm:f>
            <x14:dxf>
              <fill>
                <patternFill>
                  <bgColor rgb="FF00B050"/>
                </patternFill>
              </fill>
            </x14:dxf>
          </x14:cfRule>
          <x14:cfRule type="cellIs" priority="1053" operator="equal" id="{D6206FF0-0495-4E39-A6B5-675CC4B31B49}">
            <xm:f>'ReBeg (3)'!$C$63</xm:f>
            <x14:dxf>
              <fill>
                <patternFill>
                  <bgColor rgb="FFFFC000"/>
                </patternFill>
              </fill>
            </x14:dxf>
          </x14:cfRule>
          <x14:cfRule type="cellIs" priority="1054" operator="equal" id="{CA751CD4-316A-4C51-A137-CC7949795958}">
            <xm:f>'ReBeg (3)'!$C$62</xm:f>
            <x14:dxf>
              <font>
                <strike val="0"/>
              </font>
              <fill>
                <patternFill>
                  <bgColor rgb="FFFF0000"/>
                </patternFill>
              </fill>
            </x14:dxf>
          </x14:cfRule>
          <x14:cfRule type="cellIs" priority="1055" operator="equal" id="{E8A43CF3-0DD8-48FE-B6CA-DC2686C672F2}">
            <xm:f>'ReBeg (3)'!$C$13</xm:f>
            <x14:dxf>
              <fill>
                <patternFill patternType="none">
                  <bgColor auto="1"/>
                </patternFill>
              </fill>
              <border>
                <left style="dotted">
                  <color auto="1"/>
                </left>
                <right/>
                <top/>
                <bottom style="thin">
                  <color auto="1"/>
                </bottom>
                <vertical/>
                <horizontal/>
              </border>
            </x14:dxf>
          </x14:cfRule>
          <xm:sqref>BC30:HC30</xm:sqref>
        </x14:conditionalFormatting>
        <x14:conditionalFormatting xmlns:xm="http://schemas.microsoft.com/office/excel/2006/main">
          <x14:cfRule type="cellIs" priority="1072" operator="equal" id="{D43ADA2B-A89B-4FC2-B232-3271128D9A9A}">
            <xm:f>'ReBeg (2)'!$C$64</xm:f>
            <x14:dxf>
              <fill>
                <patternFill>
                  <bgColor rgb="FF00B050"/>
                </patternFill>
              </fill>
            </x14:dxf>
          </x14:cfRule>
          <x14:cfRule type="cellIs" priority="1073" operator="equal" id="{635CC527-648B-46F4-AA85-BA8C7DA069D6}">
            <xm:f>'ReBeg (2)'!$C$63</xm:f>
            <x14:dxf>
              <fill>
                <patternFill>
                  <bgColor rgb="FFFFC000"/>
                </patternFill>
              </fill>
            </x14:dxf>
          </x14:cfRule>
          <x14:cfRule type="cellIs" priority="1074" operator="equal" id="{4A7276BA-ED3A-40EF-85F4-B75127B5E2A9}">
            <xm:f>'ReBeg (2)'!$C$62</xm:f>
            <x14:dxf>
              <font>
                <strike val="0"/>
              </font>
              <fill>
                <patternFill>
                  <bgColor rgb="FFFF0000"/>
                </patternFill>
              </fill>
            </x14:dxf>
          </x14:cfRule>
          <x14:cfRule type="cellIs" priority="1075" operator="equal" id="{CAF710F9-BAC5-44DA-B2C0-33026CCEFCE0}">
            <xm:f>'ReBeg (2)'!$C$13</xm:f>
            <x14:dxf>
              <fill>
                <patternFill patternType="none">
                  <bgColor auto="1"/>
                </patternFill>
              </fill>
              <border>
                <left style="dotted">
                  <color auto="1"/>
                </left>
                <right/>
                <top/>
                <bottom style="thin">
                  <color auto="1"/>
                </bottom>
                <vertical/>
                <horizontal/>
              </border>
            </x14:dxf>
          </x14:cfRule>
          <xm:sqref>BC23:HC23</xm:sqref>
        </x14:conditionalFormatting>
        <x14:conditionalFormatting xmlns:xm="http://schemas.microsoft.com/office/excel/2006/main">
          <x14:cfRule type="cellIs" priority="1080" operator="equal" id="{5949323C-CA49-4BA9-AF85-C38FA9ED94B7}">
            <xm:f>ReBeg!$H$16</xm:f>
            <x14:dxf>
              <border>
                <left style="dotted">
                  <color rgb="FFFF0000"/>
                </left>
                <right/>
                <vertical/>
                <horizontal/>
              </border>
            </x14:dxf>
          </x14:cfRule>
          <x14:cfRule type="cellIs" priority="1081" operator="equal" id="{E954FA86-292C-4B09-9E55-979A58F4AEF6}">
            <xm:f>ReBeg!$D$13</xm:f>
            <x14:dxf>
              <border>
                <left style="dotted">
                  <color auto="1"/>
                </left>
                <right/>
                <vertical/>
                <horizontal/>
              </border>
            </x14:dxf>
          </x14:cfRule>
          <x14:cfRule type="cellIs" priority="1082" operator="equal" id="{AF76C4D7-C787-4DBF-9278-E44897034E68}">
            <xm:f>ReBeg!$D$13+$AK$11</xm:f>
            <x14:dxf>
              <border>
                <left style="dotted">
                  <color rgb="FF00B0F0"/>
                </left>
                <vertical/>
                <horizontal/>
              </border>
            </x14:dxf>
          </x14:cfRule>
          <xm:sqref>BB15:HC15</xm:sqref>
        </x14:conditionalFormatting>
        <x14:conditionalFormatting xmlns:xm="http://schemas.microsoft.com/office/excel/2006/main">
          <x14:cfRule type="cellIs" priority="1103" operator="equal" id="{8708B401-A4A3-4AFB-9FC3-D6F0FA5F29A6}">
            <xm:f>ReBeg!$D$60</xm:f>
            <x14:dxf>
              <fill>
                <patternFill>
                  <bgColor rgb="FF00B050"/>
                </patternFill>
              </fill>
            </x14:dxf>
          </x14:cfRule>
          <x14:cfRule type="cellIs" priority="1104" operator="equal" id="{9212D746-3536-40FA-9854-A1FEC2A77428}">
            <xm:f>ReBeg!$D$59</xm:f>
            <x14:dxf>
              <fill>
                <patternFill>
                  <bgColor rgb="FFFFC000"/>
                </patternFill>
              </fill>
            </x14:dxf>
          </x14:cfRule>
          <x14:cfRule type="cellIs" priority="1105" operator="equal" id="{12ABF96F-4C38-4BE0-919E-2D81A93F9010}">
            <xm:f>ReBeg!$D$58</xm:f>
            <x14:dxf>
              <font>
                <strike val="0"/>
              </font>
              <fill>
                <patternFill>
                  <bgColor rgb="FFFF0000"/>
                </patternFill>
              </fill>
            </x14:dxf>
          </x14:cfRule>
          <x14:cfRule type="cellIs" priority="1106" operator="equal" id="{4A970CA8-6252-4801-A5EF-61CB7D018D4E}">
            <xm:f>ReBeg!$D$13</xm:f>
            <x14:dxf>
              <fill>
                <patternFill patternType="none">
                  <bgColor auto="1"/>
                </patternFill>
              </fill>
              <border>
                <left style="dotted">
                  <color auto="1"/>
                </left>
                <right/>
                <top/>
                <bottom style="thin">
                  <color auto="1"/>
                </bottom>
                <vertical/>
                <horizontal/>
              </border>
            </x14:dxf>
          </x14:cfRule>
          <xm:sqref>BC16:HC16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7">
        <x14:dataValidation type="list" allowBlank="1" showInputMessage="1" showErrorMessage="1" xr:uid="{40F07F99-21C7-46B3-B7A4-3BEE28B6F7B9}">
          <x14:formula1>
            <xm:f>' vor ReBeg'!$B$19:$B$20</xm:f>
          </x14:formula1>
          <xm:sqref>AK15</xm:sqref>
        </x14:dataValidation>
        <x14:dataValidation type="list" allowBlank="1" showInputMessage="1" showErrorMessage="1" xr:uid="{AA508124-F593-4137-80B7-8A5E80B21D50}">
          <x14:formula1>
            <xm:f>' vor ReBeg'!$D$19:$D$21</xm:f>
          </x14:formula1>
          <xm:sqref>J19 J17</xm:sqref>
        </x14:dataValidation>
        <x14:dataValidation type="list" allowBlank="1" showInputMessage="1" showErrorMessage="1" xr:uid="{F9A358E6-16A7-4B58-8D4D-534493BAC833}">
          <x14:formula1>
            <xm:f>' vor ReBeg'!$G$19:$G$20</xm:f>
          </x14:formula1>
          <xm:sqref>HD9:IP11 HD8:IO8 EQ8:GA8 Q9:BA10 CC8:DN10 EQ9:GB10</xm:sqref>
        </x14:dataValidation>
        <x14:dataValidation type="list" allowBlank="1" showInputMessage="1" showErrorMessage="1" xr:uid="{B0E67A26-DCA8-4F83-A5CD-AA05AB4BC587}">
          <x14:formula1>
            <xm:f>' vor ReBeg'!$J$20:$J$68</xm:f>
          </x14:formula1>
          <xm:sqref>AK8</xm:sqref>
        </x14:dataValidation>
        <x14:dataValidation type="list" allowBlank="1" showInputMessage="1" showErrorMessage="1" xr:uid="{DD8BD33B-9E97-426E-A32C-94A76FA1ABDF}">
          <x14:formula1>
            <xm:f>' vor ReBeg (2)'!$B$19:$B$20</xm:f>
          </x14:formula1>
          <xm:sqref>AK22</xm:sqref>
        </x14:dataValidation>
        <x14:dataValidation type="list" allowBlank="1" showInputMessage="1" showErrorMessage="1" xr:uid="{0036C0D8-6576-45B4-A3BE-E845DAF752EE}">
          <x14:formula1>
            <xm:f>' vor ReBeg (2)'!$D$19:$D$21</xm:f>
          </x14:formula1>
          <xm:sqref>J26 J24</xm:sqref>
        </x14:dataValidation>
        <x14:dataValidation type="list" allowBlank="1" showInputMessage="1" showErrorMessage="1" xr:uid="{F2188658-6D42-4EB1-8EA9-953E69E0614F}">
          <x14:formula1>
            <xm:f>' vor ReBeg (3)'!$B$19:$B$20</xm:f>
          </x14:formula1>
          <xm:sqref>AK29</xm:sqref>
        </x14:dataValidation>
        <x14:dataValidation type="list" allowBlank="1" showInputMessage="1" showErrorMessage="1" xr:uid="{E35395C4-8D48-47DE-B042-2B6700AC7622}">
          <x14:formula1>
            <xm:f>' vor ReBeg (3)'!$D$19:$D$21</xm:f>
          </x14:formula1>
          <xm:sqref>J33 J31</xm:sqref>
        </x14:dataValidation>
        <x14:dataValidation type="list" allowBlank="1" showInputMessage="1" showErrorMessage="1" xr:uid="{95C3F4E7-D58F-470C-BC05-D5F08259886C}">
          <x14:formula1>
            <xm:f>' vor ReBeg (4)'!$B$19:$B$20</xm:f>
          </x14:formula1>
          <xm:sqref>AK36</xm:sqref>
        </x14:dataValidation>
        <x14:dataValidation type="list" allowBlank="1" showInputMessage="1" showErrorMessage="1" xr:uid="{F4882171-4490-4B9E-870E-C1C0B2AA926A}">
          <x14:formula1>
            <xm:f>' vor ReBeg (4)'!$D$19:$D$21</xm:f>
          </x14:formula1>
          <xm:sqref>J40 J38</xm:sqref>
        </x14:dataValidation>
        <x14:dataValidation type="list" allowBlank="1" showInputMessage="1" showErrorMessage="1" xr:uid="{2311BEE0-6FD4-46B4-BB8F-9C0FBE00F445}">
          <x14:formula1>
            <xm:f>' vor ReBeg (5)'!$B$19:$B$20</xm:f>
          </x14:formula1>
          <xm:sqref>AK43</xm:sqref>
        </x14:dataValidation>
        <x14:dataValidation type="list" allowBlank="1" showInputMessage="1" showErrorMessage="1" xr:uid="{5F52AFD0-1F03-4780-AFA1-F646F00D2FAA}">
          <x14:formula1>
            <xm:f>' vor ReBeg (5)'!$D$19:$D$21</xm:f>
          </x14:formula1>
          <xm:sqref>J47 J45</xm:sqref>
        </x14:dataValidation>
        <x14:dataValidation type="date" allowBlank="1" showInputMessage="1" showErrorMessage="1" xr:uid="{E63B8B1E-6278-4D64-A9F4-653E11917E13}">
          <x14:formula1>
            <xm:f>43100</xm:f>
          </x14:formula1>
          <x14:formula2>
            <xm:f>ReBeg!J6</xm:f>
          </x14:formula2>
          <xm:sqref>AX16:AZ16</xm:sqref>
        </x14:dataValidation>
        <x14:dataValidation type="date" allowBlank="1" showInputMessage="1" showErrorMessage="1" xr:uid="{BAE2EE30-92F4-486A-A019-BC1848C7419F}">
          <x14:formula1>
            <xm:f>43100</xm:f>
          </x14:formula1>
          <x14:formula2>
            <xm:f>ReBeg!J6</xm:f>
          </x14:formula2>
          <xm:sqref>AW16</xm:sqref>
        </x14:dataValidation>
        <x14:dataValidation type="date" allowBlank="1" showInputMessage="1" showErrorMessage="1" xr:uid="{FE9DC59A-0E3F-49C4-96A0-E78BE7BFB634}">
          <x14:formula1>
            <xm:f>43100</xm:f>
          </x14:formula1>
          <x14:formula2>
            <xm:f>ReBeg!G6</xm:f>
          </x14:formula2>
          <xm:sqref>AR16:AV16</xm:sqref>
        </x14:dataValidation>
        <x14:dataValidation type="date" allowBlank="1" showInputMessage="1" showErrorMessage="1" xr:uid="{6239E9D8-90E0-407D-89A0-7582EA52EA2D}">
          <x14:formula1>
            <xm:f>43100</xm:f>
          </x14:formula1>
          <x14:formula2>
            <xm:f>ReBeg!B6</xm:f>
          </x14:formula2>
          <xm:sqref>AK16:AM16</xm:sqref>
        </x14:dataValidation>
        <x14:dataValidation type="date" allowBlank="1" showInputMessage="1" showErrorMessage="1" xr:uid="{2383E9EF-FA51-4F87-A11D-8C7346D5C394}">
          <x14:formula1>
            <xm:f>43100</xm:f>
          </x14:formula1>
          <x14:formula2>
            <xm:f>ReBeg!D6</xm:f>
          </x14:formula2>
          <xm:sqref>AN16:AQ16</xm:sqref>
        </x14:dataValidation>
        <x14:dataValidation type="date" allowBlank="1" showInputMessage="1" showErrorMessage="1" xr:uid="{5DAAD1D7-8CB2-4FB7-9904-93551D90BB77}">
          <x14:formula1>
            <xm:f>43100</xm:f>
          </x14:formula1>
          <x14:formula2>
            <xm:f>'ReBeg (5)'!I6</xm:f>
          </x14:formula2>
          <xm:sqref>AX44:AZ44</xm:sqref>
        </x14:dataValidation>
        <x14:dataValidation type="date" allowBlank="1" showInputMessage="1" showErrorMessage="1" xr:uid="{01988857-C3EF-45F1-854F-CFB88222B3A3}">
          <x14:formula1>
            <xm:f>43100</xm:f>
          </x14:formula1>
          <x14:formula2>
            <xm:f>'ReBeg (5)'!I6</xm:f>
          </x14:formula2>
          <xm:sqref>AW44</xm:sqref>
        </x14:dataValidation>
        <x14:dataValidation type="date" allowBlank="1" showInputMessage="1" showErrorMessage="1" xr:uid="{88598034-07D8-457F-8423-5095C12A343A}">
          <x14:formula1>
            <xm:f>43100</xm:f>
          </x14:formula1>
          <x14:formula2>
            <xm:f>'ReBeg (5)'!F6</xm:f>
          </x14:formula2>
          <xm:sqref>AR44:AV44</xm:sqref>
        </x14:dataValidation>
        <x14:dataValidation type="date" allowBlank="1" showInputMessage="1" showErrorMessage="1" xr:uid="{D0163DAD-B8B6-4A03-99D7-0DB2C9438248}">
          <x14:formula1>
            <xm:f>43100</xm:f>
          </x14:formula1>
          <x14:formula2>
            <xm:f>'ReBeg (5)'!A6</xm:f>
          </x14:formula2>
          <xm:sqref>AK44:AM44</xm:sqref>
        </x14:dataValidation>
        <x14:dataValidation type="date" allowBlank="1" showInputMessage="1" showErrorMessage="1" xr:uid="{1A48621E-2D59-4525-BC14-96572866E984}">
          <x14:formula1>
            <xm:f>43100</xm:f>
          </x14:formula1>
          <x14:formula2>
            <xm:f>'ReBeg (5)'!C6</xm:f>
          </x14:formula2>
          <xm:sqref>AN44:AQ44</xm:sqref>
        </x14:dataValidation>
        <x14:dataValidation type="date" allowBlank="1" showInputMessage="1" showErrorMessage="1" xr:uid="{A3A58A37-6161-4ED8-B7EE-7449B06BE30F}">
          <x14:formula1>
            <xm:f>43100</xm:f>
          </x14:formula1>
          <x14:formula2>
            <xm:f>'ReBeg (4)'!I6</xm:f>
          </x14:formula2>
          <xm:sqref>AX37:AZ37</xm:sqref>
        </x14:dataValidation>
        <x14:dataValidation type="date" allowBlank="1" showInputMessage="1" showErrorMessage="1" xr:uid="{EDF93177-5B80-4CD8-828A-0E4DCC5A19F1}">
          <x14:formula1>
            <xm:f>43100</xm:f>
          </x14:formula1>
          <x14:formula2>
            <xm:f>'ReBeg (4)'!I6</xm:f>
          </x14:formula2>
          <xm:sqref>AW37</xm:sqref>
        </x14:dataValidation>
        <x14:dataValidation type="date" allowBlank="1" showInputMessage="1" showErrorMessage="1" xr:uid="{FC7F6280-F469-44E8-956E-28882E483D34}">
          <x14:formula1>
            <xm:f>43100</xm:f>
          </x14:formula1>
          <x14:formula2>
            <xm:f>'ReBeg (4)'!F6</xm:f>
          </x14:formula2>
          <xm:sqref>AR37:AV37</xm:sqref>
        </x14:dataValidation>
        <x14:dataValidation type="date" allowBlank="1" showInputMessage="1" showErrorMessage="1" xr:uid="{19A68A55-7B21-454D-A3B7-1223F443A902}">
          <x14:formula1>
            <xm:f>43100</xm:f>
          </x14:formula1>
          <x14:formula2>
            <xm:f>'ReBeg (4)'!A6</xm:f>
          </x14:formula2>
          <xm:sqref>AK37:AM37</xm:sqref>
        </x14:dataValidation>
        <x14:dataValidation type="date" allowBlank="1" showInputMessage="1" showErrorMessage="1" xr:uid="{BA555F74-171F-4BDD-9E81-79BAA8E461A3}">
          <x14:formula1>
            <xm:f>43100</xm:f>
          </x14:formula1>
          <x14:formula2>
            <xm:f>'ReBeg (4)'!C6</xm:f>
          </x14:formula2>
          <xm:sqref>AN37:AQ37</xm:sqref>
        </x14:dataValidation>
        <x14:dataValidation type="date" allowBlank="1" showInputMessage="1" showErrorMessage="1" xr:uid="{E258AEA5-AF39-4C36-9141-2FF8F97BBE9F}">
          <x14:formula1>
            <xm:f>43100</xm:f>
          </x14:formula1>
          <x14:formula2>
            <xm:f>'ReBeg (3)'!I6</xm:f>
          </x14:formula2>
          <xm:sqref>AX30:AZ30</xm:sqref>
        </x14:dataValidation>
        <x14:dataValidation type="date" allowBlank="1" showInputMessage="1" showErrorMessage="1" xr:uid="{4F24CF7F-8333-4BD0-8551-52CCF037368F}">
          <x14:formula1>
            <xm:f>43100</xm:f>
          </x14:formula1>
          <x14:formula2>
            <xm:f>'ReBeg (3)'!I6</xm:f>
          </x14:formula2>
          <xm:sqref>AW30</xm:sqref>
        </x14:dataValidation>
        <x14:dataValidation type="date" allowBlank="1" showInputMessage="1" showErrorMessage="1" xr:uid="{9D412895-1C3C-4B4D-87F2-E55B11E43084}">
          <x14:formula1>
            <xm:f>43100</xm:f>
          </x14:formula1>
          <x14:formula2>
            <xm:f>'ReBeg (3)'!F6</xm:f>
          </x14:formula2>
          <xm:sqref>AR30:AV30</xm:sqref>
        </x14:dataValidation>
        <x14:dataValidation type="date" allowBlank="1" showInputMessage="1" showErrorMessage="1" xr:uid="{1CC04E31-32B0-41DD-9C05-B28A29E5CBF3}">
          <x14:formula1>
            <xm:f>43100</xm:f>
          </x14:formula1>
          <x14:formula2>
            <xm:f>'ReBeg (3)'!A6</xm:f>
          </x14:formula2>
          <xm:sqref>AK30:AM30</xm:sqref>
        </x14:dataValidation>
        <x14:dataValidation type="date" allowBlank="1" showInputMessage="1" showErrorMessage="1" xr:uid="{039D5C36-A9B0-484C-9E15-32E8AF5E584F}">
          <x14:formula1>
            <xm:f>43100</xm:f>
          </x14:formula1>
          <x14:formula2>
            <xm:f>'ReBeg (3)'!C6</xm:f>
          </x14:formula2>
          <xm:sqref>AN30:AQ30</xm:sqref>
        </x14:dataValidation>
        <x14:dataValidation type="date" allowBlank="1" showInputMessage="1" showErrorMessage="1" xr:uid="{582FC335-0EF7-44D1-90E4-A748448D14CB}">
          <x14:formula1>
            <xm:f>43100</xm:f>
          </x14:formula1>
          <x14:formula2>
            <xm:f>'ReBeg (2)'!I6</xm:f>
          </x14:formula2>
          <xm:sqref>AX23:AZ23</xm:sqref>
        </x14:dataValidation>
        <x14:dataValidation type="date" allowBlank="1" showInputMessage="1" showErrorMessage="1" xr:uid="{7961AC22-B207-4FBA-9CB2-BCF0EEC3F25B}">
          <x14:formula1>
            <xm:f>43100</xm:f>
          </x14:formula1>
          <x14:formula2>
            <xm:f>'ReBeg (2)'!I6</xm:f>
          </x14:formula2>
          <xm:sqref>AW23</xm:sqref>
        </x14:dataValidation>
        <x14:dataValidation type="date" allowBlank="1" showInputMessage="1" showErrorMessage="1" xr:uid="{0A2CBF60-026F-4EBD-88A7-9CE4A3FA44D3}">
          <x14:formula1>
            <xm:f>43100</xm:f>
          </x14:formula1>
          <x14:formula2>
            <xm:f>'ReBeg (2)'!F6</xm:f>
          </x14:formula2>
          <xm:sqref>AR23:AV23</xm:sqref>
        </x14:dataValidation>
        <x14:dataValidation type="date" allowBlank="1" showInputMessage="1" showErrorMessage="1" xr:uid="{38347F30-9337-4287-9774-48E8D17B1B4C}">
          <x14:formula1>
            <xm:f>43100</xm:f>
          </x14:formula1>
          <x14:formula2>
            <xm:f>'ReBeg (2)'!A6</xm:f>
          </x14:formula2>
          <xm:sqref>AK23:AM23</xm:sqref>
        </x14:dataValidation>
        <x14:dataValidation type="date" allowBlank="1" showInputMessage="1" showErrorMessage="1" xr:uid="{26462488-B0FE-4353-919A-A8E77E70ABE7}">
          <x14:formula1>
            <xm:f>43100</xm:f>
          </x14:formula1>
          <x14:formula2>
            <xm:f>'ReBeg (2)'!C6</xm:f>
          </x14:formula2>
          <xm:sqref>AN23:AQ23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69FD3-0792-47DA-AE3E-1DE377874358}">
  <dimension ref="B1:JA194"/>
  <sheetViews>
    <sheetView showGridLines="0" zoomScale="80" zoomScaleNormal="80" workbookViewId="0">
      <selection activeCell="GP8" sqref="GP8:GW8"/>
    </sheetView>
  </sheetViews>
  <sheetFormatPr baseColWidth="10" defaultColWidth="11.5703125" defaultRowHeight="0.95" customHeight="1" x14ac:dyDescent="0.2"/>
  <cols>
    <col min="1" max="262" width="0.5703125" style="126" customWidth="1"/>
    <col min="263" max="16384" width="11.5703125" style="126"/>
  </cols>
  <sheetData>
    <row r="1" spans="2:250" ht="0.95" customHeight="1" x14ac:dyDescent="0.25">
      <c r="B1" s="264" t="s">
        <v>10</v>
      </c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  <c r="AC1" s="265"/>
      <c r="AD1" s="265"/>
      <c r="AE1" s="265"/>
      <c r="AF1" s="265"/>
      <c r="AG1" s="265"/>
      <c r="AH1" s="265"/>
      <c r="AI1" s="265"/>
      <c r="AJ1" s="265"/>
      <c r="AK1" s="265"/>
      <c r="AL1" s="265"/>
      <c r="AM1" s="265"/>
      <c r="AN1" s="265"/>
      <c r="AO1" s="265"/>
      <c r="AP1" s="265"/>
      <c r="AQ1" s="265"/>
      <c r="AR1" s="265"/>
      <c r="BD1" s="266" t="s">
        <v>45</v>
      </c>
      <c r="BE1" s="267"/>
      <c r="BF1" s="267"/>
      <c r="BG1" s="267"/>
      <c r="BH1" s="267"/>
      <c r="BI1" s="267"/>
      <c r="BJ1" s="267"/>
      <c r="BK1" s="267"/>
      <c r="BL1" s="267"/>
      <c r="BM1" s="267"/>
      <c r="BN1" s="267"/>
      <c r="BO1" s="267"/>
      <c r="BP1" s="267"/>
      <c r="BQ1" s="267"/>
      <c r="BR1" s="267"/>
      <c r="BS1" s="267"/>
      <c r="BT1" s="267"/>
      <c r="BU1" s="267"/>
      <c r="BV1" s="267"/>
      <c r="BW1" s="267"/>
      <c r="BX1" s="267"/>
      <c r="BY1" s="267"/>
      <c r="BZ1" s="267"/>
      <c r="CA1" s="267"/>
      <c r="CB1" s="267"/>
      <c r="CC1" s="267"/>
      <c r="CD1" s="267"/>
      <c r="CE1" s="267"/>
      <c r="CF1" s="267"/>
      <c r="CG1" s="267"/>
      <c r="CH1" s="267"/>
      <c r="CI1" s="267"/>
      <c r="CJ1" s="267"/>
      <c r="CK1" s="267"/>
      <c r="CL1" s="267"/>
      <c r="CM1" s="267"/>
      <c r="CN1" s="267"/>
      <c r="CO1" s="267"/>
      <c r="CP1" s="267"/>
      <c r="CQ1" s="267"/>
      <c r="CR1" s="267"/>
      <c r="CS1" s="267"/>
      <c r="CT1" s="267"/>
      <c r="CU1" s="267"/>
      <c r="CV1" s="267"/>
      <c r="CW1" s="267"/>
      <c r="CX1" s="267"/>
      <c r="CY1" s="267"/>
      <c r="CZ1" s="267"/>
      <c r="DA1" s="267"/>
      <c r="DB1" s="267"/>
      <c r="DC1" s="267"/>
      <c r="DD1" s="267"/>
      <c r="DE1" s="267"/>
      <c r="DF1" s="267"/>
      <c r="DG1" s="267"/>
      <c r="DH1" s="267"/>
      <c r="DI1" s="267"/>
      <c r="DJ1" s="267"/>
      <c r="DK1" s="267"/>
      <c r="DL1" s="267"/>
      <c r="DM1" s="267"/>
      <c r="DN1" s="267"/>
      <c r="DO1" s="267"/>
      <c r="DP1" s="267"/>
      <c r="DQ1" s="267"/>
      <c r="DR1" s="267"/>
      <c r="DS1" s="267"/>
      <c r="DT1" s="267"/>
      <c r="DU1" s="267"/>
      <c r="DV1" s="267"/>
      <c r="DW1" s="267"/>
      <c r="DX1" s="267"/>
      <c r="DY1" s="267"/>
      <c r="DZ1" s="267"/>
      <c r="EA1" s="267"/>
      <c r="EB1" s="267"/>
      <c r="EC1" s="267"/>
      <c r="ED1" s="267"/>
      <c r="EE1" s="267"/>
      <c r="EF1" s="267"/>
      <c r="EG1" s="267"/>
      <c r="EH1" s="267"/>
      <c r="EI1" s="268"/>
      <c r="EJ1" s="268"/>
      <c r="EK1" s="268"/>
      <c r="EL1" s="268"/>
      <c r="EM1" s="268"/>
      <c r="EN1" s="268"/>
      <c r="EO1" s="268"/>
      <c r="EP1" s="268"/>
      <c r="EQ1" s="268"/>
      <c r="ER1" s="268"/>
      <c r="ES1" s="268"/>
      <c r="ET1" s="268"/>
      <c r="EU1" s="268"/>
      <c r="EV1" s="268"/>
      <c r="EW1" s="268"/>
      <c r="EX1" s="268"/>
      <c r="EY1" s="268"/>
      <c r="EZ1" s="268"/>
      <c r="FA1" s="268"/>
      <c r="FB1" s="268"/>
      <c r="FC1" s="268"/>
      <c r="FD1" s="268"/>
      <c r="FE1" s="268"/>
      <c r="FF1" s="268"/>
      <c r="FG1" s="268"/>
      <c r="FH1" s="268"/>
      <c r="FI1" s="268"/>
      <c r="FJ1" s="268"/>
      <c r="FK1" s="268"/>
      <c r="FL1" s="268"/>
      <c r="FM1" s="268"/>
      <c r="FN1" s="268"/>
      <c r="FO1" s="268"/>
      <c r="FP1" s="268"/>
      <c r="FQ1" s="268"/>
      <c r="FR1" s="268"/>
      <c r="FS1" s="268"/>
      <c r="GX1" s="269" t="s">
        <v>31</v>
      </c>
      <c r="GY1" s="261"/>
      <c r="GZ1" s="261"/>
      <c r="HA1" s="261"/>
      <c r="HB1" s="261"/>
      <c r="HC1" s="261"/>
      <c r="HD1" s="261"/>
      <c r="HE1" s="261"/>
      <c r="HF1" s="261"/>
      <c r="HG1" s="261"/>
      <c r="HH1" s="261"/>
      <c r="HI1" s="261"/>
      <c r="HJ1" s="261"/>
      <c r="HK1" s="261"/>
      <c r="HL1" s="261"/>
      <c r="HM1" s="261"/>
      <c r="HN1" s="261"/>
      <c r="HO1" s="261"/>
      <c r="HP1" s="261"/>
      <c r="HQ1" s="261"/>
      <c r="HR1" s="261"/>
      <c r="HS1" s="261"/>
      <c r="HT1" s="261"/>
      <c r="HU1" s="261"/>
      <c r="HV1" s="261"/>
      <c r="HW1" s="261"/>
      <c r="HX1" s="261"/>
      <c r="HY1" s="261"/>
      <c r="HZ1" s="261"/>
      <c r="IA1" s="261"/>
      <c r="IB1" s="261"/>
      <c r="IC1" s="261"/>
      <c r="ID1" s="261"/>
      <c r="IE1" s="261"/>
      <c r="IF1" s="261"/>
      <c r="IG1" s="261"/>
      <c r="IH1" s="261"/>
      <c r="II1" s="261"/>
      <c r="IJ1" s="261"/>
      <c r="IK1" s="261"/>
      <c r="IL1" s="261"/>
      <c r="IM1" s="261"/>
      <c r="IN1" s="261"/>
      <c r="IO1" s="261"/>
    </row>
    <row r="2" spans="2:250" ht="0.95" customHeight="1" x14ac:dyDescent="0.2">
      <c r="B2" s="269" t="s">
        <v>77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  <c r="AA2" s="261"/>
      <c r="AB2" s="261"/>
      <c r="AC2" s="261"/>
      <c r="AD2" s="261"/>
      <c r="AE2" s="261"/>
      <c r="AF2" s="261"/>
      <c r="AG2" s="261"/>
      <c r="AH2" s="261"/>
      <c r="AI2" s="261"/>
      <c r="AJ2" s="261"/>
      <c r="AK2" s="261"/>
      <c r="AL2" s="261"/>
      <c r="AM2" s="261"/>
      <c r="AN2" s="261"/>
      <c r="AO2" s="261"/>
      <c r="AP2" s="261"/>
      <c r="AQ2" s="261"/>
      <c r="AR2" s="261"/>
      <c r="BD2" s="270" t="s">
        <v>46</v>
      </c>
      <c r="BE2" s="270"/>
      <c r="BF2" s="270"/>
      <c r="BG2" s="270"/>
      <c r="BH2" s="270"/>
      <c r="BI2" s="270"/>
      <c r="BJ2" s="270"/>
      <c r="BK2" s="270"/>
      <c r="BL2" s="270"/>
      <c r="BM2" s="270"/>
      <c r="BN2" s="270"/>
      <c r="BO2" s="270"/>
      <c r="BP2" s="270"/>
      <c r="BQ2" s="270"/>
      <c r="BR2" s="270"/>
      <c r="BS2" s="270"/>
      <c r="BT2" s="270"/>
      <c r="BU2" s="270"/>
      <c r="BV2" s="270"/>
      <c r="BW2" s="270"/>
      <c r="BX2" s="270"/>
      <c r="BY2" s="270"/>
      <c r="BZ2" s="270"/>
      <c r="CA2" s="270"/>
      <c r="CB2" s="270"/>
      <c r="CC2" s="270"/>
      <c r="CD2" s="270"/>
      <c r="CE2" s="270"/>
      <c r="CF2" s="270"/>
      <c r="CG2" s="270"/>
      <c r="CH2" s="270"/>
      <c r="CI2" s="270"/>
      <c r="CJ2" s="270"/>
      <c r="CK2" s="270"/>
      <c r="CL2" s="270"/>
      <c r="CM2" s="270"/>
      <c r="CN2" s="270"/>
      <c r="CO2" s="270"/>
      <c r="CP2" s="270"/>
      <c r="CQ2" s="270"/>
      <c r="CR2" s="270"/>
      <c r="CS2" s="270"/>
      <c r="CT2" s="270"/>
      <c r="CU2" s="270"/>
      <c r="CV2" s="270"/>
      <c r="CW2" s="270"/>
      <c r="CX2" s="270"/>
      <c r="CY2" s="270"/>
      <c r="CZ2" s="270"/>
      <c r="DA2" s="270"/>
      <c r="DB2" s="270"/>
      <c r="DC2" s="270"/>
      <c r="DD2" s="270"/>
      <c r="DE2" s="270"/>
      <c r="DF2" s="270"/>
      <c r="DG2" s="270"/>
      <c r="DH2" s="270"/>
      <c r="DI2" s="270"/>
      <c r="DJ2" s="270"/>
      <c r="DK2" s="270"/>
      <c r="DL2" s="270"/>
      <c r="DM2" s="270"/>
      <c r="DN2" s="270"/>
      <c r="DO2" s="270"/>
      <c r="DP2" s="270"/>
      <c r="DQ2" s="270"/>
      <c r="DR2" s="270"/>
      <c r="DS2" s="270"/>
      <c r="DT2" s="270"/>
      <c r="DU2" s="270"/>
      <c r="DV2" s="270"/>
      <c r="DW2" s="270"/>
      <c r="DX2" s="270"/>
      <c r="DY2" s="270"/>
      <c r="DZ2" s="270"/>
      <c r="EA2" s="270"/>
      <c r="EB2" s="270"/>
      <c r="EC2" s="270"/>
      <c r="ED2" s="270"/>
      <c r="EE2" s="270"/>
      <c r="EF2" s="270"/>
      <c r="EG2" s="270"/>
      <c r="EH2" s="270"/>
      <c r="EI2" s="270"/>
      <c r="EJ2" s="270"/>
      <c r="EK2" s="270"/>
      <c r="EL2" s="270"/>
      <c r="EM2" s="270"/>
      <c r="EN2" s="270"/>
      <c r="EO2" s="270"/>
      <c r="EP2" s="270"/>
      <c r="EQ2" s="270"/>
      <c r="ER2" s="270"/>
      <c r="ES2" s="270"/>
      <c r="ET2" s="270"/>
      <c r="EU2" s="270"/>
      <c r="EV2" s="270"/>
      <c r="EW2" s="270"/>
      <c r="EX2" s="270"/>
      <c r="EY2" s="270"/>
      <c r="EZ2" s="270"/>
      <c r="FA2" s="270"/>
      <c r="FB2" s="270"/>
      <c r="FC2" s="270"/>
      <c r="FD2" s="270"/>
      <c r="FE2" s="270"/>
      <c r="FF2" s="270"/>
      <c r="FG2" s="270"/>
      <c r="FH2" s="270"/>
      <c r="FI2" s="270"/>
      <c r="FJ2" s="270"/>
      <c r="FK2" s="270"/>
      <c r="FL2" s="270"/>
      <c r="FM2" s="270"/>
      <c r="FN2" s="270"/>
      <c r="FO2" s="270"/>
      <c r="FP2" s="270"/>
      <c r="FQ2" s="270"/>
      <c r="FR2" s="270"/>
      <c r="FS2" s="270"/>
      <c r="GX2" s="271" t="s">
        <v>23</v>
      </c>
      <c r="GY2" s="261"/>
      <c r="GZ2" s="261"/>
      <c r="HA2" s="261"/>
      <c r="HB2" s="261"/>
      <c r="HC2" s="261"/>
      <c r="HD2" s="261"/>
      <c r="HE2" s="261"/>
      <c r="HF2" s="261"/>
      <c r="HG2" s="261"/>
      <c r="HH2" s="261"/>
      <c r="HI2" s="261"/>
      <c r="HJ2" s="261"/>
      <c r="HK2" s="261"/>
      <c r="HL2" s="261"/>
      <c r="HM2" s="261"/>
      <c r="HN2" s="261"/>
      <c r="HO2" s="261"/>
      <c r="HP2" s="261"/>
      <c r="HQ2" s="261"/>
      <c r="HR2" s="261"/>
      <c r="HS2" s="261"/>
      <c r="HT2" s="261"/>
      <c r="HU2" s="261"/>
      <c r="HV2" s="261"/>
      <c r="HW2" s="261"/>
      <c r="HX2" s="261"/>
      <c r="HY2" s="261"/>
      <c r="HZ2" s="261"/>
      <c r="IA2" s="261"/>
      <c r="IB2" s="261"/>
      <c r="IC2" s="261"/>
      <c r="ID2" s="261"/>
      <c r="IE2" s="261"/>
      <c r="IF2" s="261"/>
      <c r="IG2" s="261"/>
      <c r="IH2" s="261"/>
      <c r="II2" s="261"/>
      <c r="IJ2" s="261"/>
      <c r="IK2" s="261"/>
      <c r="IL2" s="261"/>
      <c r="IM2" s="261"/>
      <c r="IN2" s="261"/>
      <c r="IO2" s="261"/>
    </row>
    <row r="3" spans="2:250" ht="0.95" customHeight="1" x14ac:dyDescent="0.2">
      <c r="BD3" s="270"/>
      <c r="BE3" s="270"/>
      <c r="BF3" s="270"/>
      <c r="BG3" s="270"/>
      <c r="BH3" s="270"/>
      <c r="BI3" s="270"/>
      <c r="BJ3" s="270"/>
      <c r="BK3" s="270"/>
      <c r="BL3" s="270"/>
      <c r="BM3" s="270"/>
      <c r="BN3" s="270"/>
      <c r="BO3" s="270"/>
      <c r="BP3" s="270"/>
      <c r="BQ3" s="270"/>
      <c r="BR3" s="270"/>
      <c r="BS3" s="270"/>
      <c r="BT3" s="270"/>
      <c r="BU3" s="270"/>
      <c r="BV3" s="270"/>
      <c r="BW3" s="270"/>
      <c r="BX3" s="270"/>
      <c r="BY3" s="270"/>
      <c r="BZ3" s="270"/>
      <c r="CA3" s="270"/>
      <c r="CB3" s="270"/>
      <c r="CC3" s="270"/>
      <c r="CD3" s="270"/>
      <c r="CE3" s="270"/>
      <c r="CF3" s="270"/>
      <c r="CG3" s="270"/>
      <c r="CH3" s="270"/>
      <c r="CI3" s="270"/>
      <c r="CJ3" s="270"/>
      <c r="CK3" s="270"/>
      <c r="CL3" s="270"/>
      <c r="CM3" s="270"/>
      <c r="CN3" s="270"/>
      <c r="CO3" s="270"/>
      <c r="CP3" s="270"/>
      <c r="CQ3" s="270"/>
      <c r="CR3" s="270"/>
      <c r="CS3" s="270"/>
      <c r="CT3" s="270"/>
      <c r="CU3" s="270"/>
      <c r="CV3" s="270"/>
      <c r="CW3" s="270"/>
      <c r="CX3" s="270"/>
      <c r="CY3" s="270"/>
      <c r="CZ3" s="270"/>
      <c r="DA3" s="270"/>
      <c r="DB3" s="270"/>
      <c r="DC3" s="270"/>
      <c r="DD3" s="270"/>
      <c r="DE3" s="270"/>
      <c r="DF3" s="270"/>
      <c r="DG3" s="270"/>
      <c r="DH3" s="270"/>
      <c r="DI3" s="270"/>
      <c r="DJ3" s="270"/>
      <c r="DK3" s="270"/>
      <c r="DL3" s="270"/>
      <c r="DM3" s="270"/>
      <c r="DN3" s="270"/>
      <c r="DO3" s="270"/>
      <c r="DP3" s="270"/>
      <c r="DQ3" s="270"/>
      <c r="DR3" s="270"/>
      <c r="DS3" s="270"/>
      <c r="DT3" s="270"/>
      <c r="DU3" s="270"/>
      <c r="DV3" s="270"/>
      <c r="DW3" s="270"/>
      <c r="DX3" s="270"/>
      <c r="DY3" s="270"/>
      <c r="DZ3" s="270"/>
      <c r="EA3" s="270"/>
      <c r="EB3" s="270"/>
      <c r="EC3" s="270"/>
      <c r="ED3" s="270"/>
      <c r="EE3" s="270"/>
      <c r="EF3" s="270"/>
      <c r="EG3" s="270"/>
      <c r="EH3" s="270"/>
      <c r="EI3" s="270"/>
      <c r="EJ3" s="270"/>
      <c r="EK3" s="270"/>
      <c r="EL3" s="270"/>
      <c r="EM3" s="270"/>
      <c r="EN3" s="270"/>
      <c r="EO3" s="270"/>
      <c r="EP3" s="270"/>
      <c r="EQ3" s="270"/>
      <c r="ER3" s="270"/>
      <c r="ES3" s="270"/>
      <c r="ET3" s="270"/>
      <c r="EU3" s="270"/>
      <c r="EV3" s="270"/>
      <c r="EW3" s="270"/>
      <c r="EX3" s="270"/>
      <c r="EY3" s="270"/>
      <c r="EZ3" s="270"/>
      <c r="FA3" s="270"/>
      <c r="FB3" s="270"/>
      <c r="FC3" s="270"/>
      <c r="FD3" s="270"/>
      <c r="FE3" s="270"/>
      <c r="FF3" s="270"/>
      <c r="FG3" s="270"/>
      <c r="FH3" s="270"/>
      <c r="FI3" s="270"/>
      <c r="FJ3" s="270"/>
      <c r="FK3" s="270"/>
      <c r="FL3" s="270"/>
      <c r="FM3" s="270"/>
      <c r="FN3" s="270"/>
      <c r="FO3" s="270"/>
      <c r="FP3" s="270"/>
      <c r="FQ3" s="270"/>
      <c r="FR3" s="270"/>
      <c r="FS3" s="270"/>
    </row>
    <row r="4" spans="2:250" ht="0.95" customHeight="1" x14ac:dyDescent="0.2">
      <c r="BD4" s="272" t="s">
        <v>48</v>
      </c>
      <c r="BE4" s="273"/>
      <c r="BF4" s="273"/>
      <c r="BG4" s="273"/>
      <c r="BH4" s="273"/>
      <c r="BI4" s="273"/>
      <c r="BJ4" s="273"/>
      <c r="BK4" s="273"/>
      <c r="BL4" s="273"/>
      <c r="BM4" s="273"/>
      <c r="BN4" s="273"/>
      <c r="BO4" s="273"/>
      <c r="BP4" s="273"/>
      <c r="BQ4" s="273"/>
      <c r="BR4" s="273"/>
      <c r="BS4" s="273"/>
      <c r="BT4" s="273"/>
      <c r="BU4" s="273"/>
      <c r="BV4" s="273"/>
      <c r="BW4" s="273"/>
      <c r="BX4" s="273"/>
      <c r="BY4" s="273"/>
      <c r="BZ4" s="273"/>
      <c r="CA4" s="273"/>
      <c r="CB4" s="273"/>
      <c r="CC4" s="273"/>
      <c r="CD4" s="273"/>
      <c r="CE4" s="273"/>
      <c r="CF4" s="273"/>
      <c r="CG4" s="273"/>
      <c r="CH4" s="273"/>
      <c r="CI4" s="273"/>
      <c r="CJ4" s="273"/>
      <c r="CK4" s="273"/>
      <c r="CL4" s="273"/>
      <c r="CM4" s="273"/>
      <c r="CN4" s="273"/>
      <c r="CO4" s="273"/>
      <c r="CP4" s="273"/>
      <c r="CQ4" s="273"/>
      <c r="CR4" s="273"/>
      <c r="CS4" s="273"/>
      <c r="CT4" s="273"/>
      <c r="CU4" s="273"/>
      <c r="CV4" s="273"/>
      <c r="CW4" s="273"/>
      <c r="CX4" s="273"/>
      <c r="CY4" s="273"/>
      <c r="CZ4" s="273"/>
      <c r="DA4" s="273"/>
      <c r="DB4" s="273"/>
      <c r="DC4" s="273"/>
      <c r="DD4" s="273"/>
      <c r="DE4" s="273"/>
      <c r="DF4" s="273"/>
      <c r="DG4" s="273"/>
      <c r="DH4" s="273"/>
      <c r="DI4" s="273"/>
      <c r="DJ4" s="273"/>
      <c r="DK4" s="273"/>
      <c r="DL4" s="273"/>
      <c r="DM4" s="273"/>
      <c r="DN4" s="273"/>
      <c r="DO4" s="273"/>
      <c r="DP4" s="273"/>
      <c r="DQ4" s="273"/>
      <c r="DR4" s="273"/>
      <c r="DS4" s="273"/>
      <c r="DT4" s="273"/>
      <c r="DU4" s="273"/>
      <c r="DV4" s="273"/>
      <c r="DW4" s="273"/>
      <c r="DX4" s="273"/>
      <c r="DY4" s="273"/>
      <c r="DZ4" s="273"/>
      <c r="EA4" s="273"/>
      <c r="EB4" s="273"/>
      <c r="EC4" s="273"/>
      <c r="ED4" s="273"/>
      <c r="EE4" s="273"/>
      <c r="EF4" s="273"/>
      <c r="EG4" s="273"/>
      <c r="EH4" s="273"/>
      <c r="EI4" s="274"/>
      <c r="EJ4" s="274"/>
      <c r="EK4" s="274"/>
      <c r="EL4" s="274"/>
      <c r="EM4" s="274"/>
      <c r="EN4" s="274"/>
      <c r="EO4" s="274"/>
      <c r="EP4" s="274"/>
      <c r="EQ4" s="274"/>
      <c r="ER4" s="274"/>
      <c r="ES4" s="274"/>
      <c r="ET4" s="274"/>
      <c r="EU4" s="274"/>
      <c r="EV4" s="274"/>
      <c r="EW4" s="274"/>
      <c r="EX4" s="274"/>
      <c r="EY4" s="274"/>
      <c r="EZ4" s="274"/>
      <c r="FA4" s="274"/>
      <c r="FB4" s="274"/>
      <c r="FC4" s="274"/>
      <c r="FD4" s="274"/>
      <c r="FE4" s="274"/>
      <c r="FF4" s="274"/>
      <c r="FG4" s="274"/>
      <c r="FH4" s="274"/>
      <c r="FI4" s="274"/>
      <c r="FJ4" s="274"/>
      <c r="FK4" s="274"/>
      <c r="FL4" s="274"/>
      <c r="FM4" s="274"/>
      <c r="FN4" s="274"/>
      <c r="FO4" s="274"/>
      <c r="FP4" s="274"/>
      <c r="FQ4" s="274"/>
      <c r="FR4" s="274"/>
      <c r="FS4" s="274"/>
    </row>
    <row r="5" spans="2:250" ht="0.95" customHeight="1" x14ac:dyDescent="0.25">
      <c r="J5" s="275" t="s">
        <v>32</v>
      </c>
      <c r="K5" s="276"/>
      <c r="L5" s="276"/>
      <c r="M5" s="276"/>
      <c r="N5" s="276"/>
      <c r="O5" s="276"/>
      <c r="P5" s="276"/>
      <c r="Q5" s="276"/>
      <c r="R5" s="276"/>
      <c r="S5" s="276"/>
      <c r="T5" s="276"/>
      <c r="U5" s="276"/>
      <c r="V5" s="276"/>
      <c r="W5" s="276"/>
      <c r="X5" s="276"/>
      <c r="Y5" s="276"/>
      <c r="Z5" s="276"/>
      <c r="AA5" s="276"/>
      <c r="AB5" s="276"/>
      <c r="AC5" s="276"/>
      <c r="AD5" s="276"/>
      <c r="AE5" s="276"/>
      <c r="AF5" s="276"/>
      <c r="AG5" s="276"/>
      <c r="AH5" s="276"/>
      <c r="AI5" s="276"/>
      <c r="AJ5" s="276"/>
      <c r="AK5" s="276"/>
      <c r="AL5" s="276"/>
      <c r="AM5" s="276"/>
      <c r="AN5" s="276"/>
      <c r="AO5" s="277"/>
      <c r="AP5" s="277"/>
      <c r="AQ5" s="277"/>
      <c r="AR5" s="277"/>
      <c r="AS5" s="277"/>
      <c r="AT5" s="277"/>
      <c r="AU5" s="277"/>
      <c r="AV5" s="277"/>
      <c r="AW5" s="277"/>
      <c r="AX5" s="277"/>
      <c r="AY5" s="277"/>
      <c r="AZ5" s="277"/>
      <c r="BA5" s="277"/>
      <c r="BX5" s="126" t="s">
        <v>7</v>
      </c>
      <c r="DD5" s="126" t="s">
        <v>8</v>
      </c>
      <c r="EJ5" s="126" t="s">
        <v>9</v>
      </c>
    </row>
    <row r="6" spans="2:250" ht="0.95" customHeight="1" x14ac:dyDescent="0.2">
      <c r="D6" s="127"/>
      <c r="G6" s="127"/>
      <c r="H6" s="127"/>
      <c r="I6" s="127"/>
      <c r="J6" s="127"/>
    </row>
    <row r="7" spans="2:250" ht="0.95" customHeight="1" x14ac:dyDescent="0.25">
      <c r="B7" s="278" t="s">
        <v>35</v>
      </c>
      <c r="C7" s="279"/>
      <c r="D7" s="279"/>
      <c r="E7" s="279"/>
      <c r="F7" s="279"/>
      <c r="G7" s="279"/>
      <c r="H7" s="279"/>
      <c r="I7" s="279"/>
      <c r="J7" s="279"/>
      <c r="K7" s="279"/>
      <c r="L7" s="279"/>
      <c r="M7" s="279"/>
      <c r="N7" s="279"/>
      <c r="O7" s="279"/>
      <c r="P7" s="279"/>
      <c r="Q7" s="279"/>
      <c r="R7" s="279"/>
      <c r="S7" s="279"/>
      <c r="T7" s="279"/>
      <c r="U7" s="279"/>
      <c r="V7" s="279"/>
      <c r="W7" s="279"/>
      <c r="X7" s="279"/>
      <c r="Y7" s="279"/>
      <c r="Z7" s="279"/>
      <c r="AA7" s="279"/>
      <c r="AB7" s="279"/>
      <c r="AC7" s="279"/>
      <c r="AD7" s="279"/>
      <c r="AE7" s="279"/>
      <c r="AF7" s="279"/>
      <c r="AG7" s="279"/>
      <c r="AH7" s="279"/>
      <c r="AI7" s="279"/>
      <c r="AJ7" s="279"/>
      <c r="AK7" s="280">
        <f>'Vorruhe und Lücken'!AK8</f>
        <v>44926</v>
      </c>
      <c r="AL7" s="281"/>
      <c r="AM7" s="281"/>
      <c r="AN7" s="281"/>
      <c r="AO7" s="281"/>
      <c r="AP7" s="281"/>
      <c r="AQ7" s="281"/>
      <c r="AR7" s="281"/>
      <c r="AS7" s="281"/>
      <c r="AT7" s="281"/>
      <c r="AU7" s="281"/>
      <c r="AV7" s="281"/>
      <c r="AW7" s="281"/>
      <c r="AX7" s="281"/>
      <c r="AY7" s="281"/>
      <c r="AZ7" s="281"/>
      <c r="BA7" s="281"/>
      <c r="BB7" s="128"/>
      <c r="BC7" s="128"/>
      <c r="BD7" s="128"/>
      <c r="BE7" s="128"/>
    </row>
    <row r="8" spans="2:250" ht="0.95" customHeight="1" x14ac:dyDescent="0.25">
      <c r="B8" s="269">
        <f>'Vorruhe und Lücken'!EC8</f>
        <v>0</v>
      </c>
      <c r="C8" s="269"/>
      <c r="D8" s="269"/>
      <c r="E8" s="269"/>
      <c r="F8" s="269"/>
      <c r="G8" s="269"/>
      <c r="H8" s="269"/>
      <c r="I8" s="269"/>
      <c r="J8" s="269"/>
      <c r="K8" s="126" t="s">
        <v>44</v>
      </c>
      <c r="Q8" s="282" t="str">
        <f>'Vorruhe und Lücken'!EQ8</f>
        <v>Vorruhe oh. Vers-Zeit</v>
      </c>
      <c r="R8" s="282"/>
      <c r="S8" s="282"/>
      <c r="T8" s="282"/>
      <c r="U8" s="282"/>
      <c r="V8" s="282"/>
      <c r="W8" s="282"/>
      <c r="X8" s="282"/>
      <c r="Y8" s="282"/>
      <c r="Z8" s="282"/>
      <c r="AA8" s="282"/>
      <c r="AB8" s="282"/>
      <c r="AC8" s="282"/>
      <c r="AD8" s="282"/>
      <c r="AE8" s="282"/>
      <c r="AF8" s="282"/>
      <c r="AG8" s="282"/>
      <c r="AH8" s="282"/>
      <c r="AI8" s="282"/>
      <c r="AJ8" s="282"/>
      <c r="AK8" s="282"/>
      <c r="AL8" s="282"/>
      <c r="AM8" s="282"/>
      <c r="AN8" s="282"/>
      <c r="AO8" s="282"/>
      <c r="AP8" s="282"/>
      <c r="AQ8" s="282"/>
      <c r="AR8" s="282"/>
      <c r="AS8" s="282"/>
      <c r="AT8" s="282"/>
      <c r="AU8" s="282"/>
      <c r="AV8" s="282"/>
      <c r="AW8" s="282"/>
      <c r="AX8" s="282"/>
      <c r="AY8" s="282"/>
      <c r="AZ8" s="282"/>
      <c r="BA8" s="282"/>
      <c r="BK8" s="93"/>
      <c r="BL8" s="93"/>
      <c r="BM8" s="93"/>
      <c r="BN8" s="93"/>
      <c r="BO8" s="269">
        <f>'Vorruhe und Lücken'!GP8</f>
        <v>0</v>
      </c>
      <c r="BP8" s="269"/>
      <c r="BQ8" s="269"/>
      <c r="BR8" s="269"/>
      <c r="BS8" s="269"/>
      <c r="BT8" s="269"/>
      <c r="BU8" s="269"/>
      <c r="BV8" s="269"/>
      <c r="BW8" s="126" t="s">
        <v>44</v>
      </c>
      <c r="CC8" s="282" t="str">
        <f>'Vorruhe und Lücken'!HD8</f>
        <v>Vorruhe oh. Vers-Zeit</v>
      </c>
      <c r="CD8" s="282"/>
      <c r="CE8" s="282"/>
      <c r="CF8" s="282"/>
      <c r="CG8" s="282"/>
      <c r="CH8" s="282"/>
      <c r="CI8" s="282"/>
      <c r="CJ8" s="282"/>
      <c r="CK8" s="282"/>
      <c r="CL8" s="282"/>
      <c r="CM8" s="282"/>
      <c r="CN8" s="282"/>
      <c r="CO8" s="282"/>
      <c r="CP8" s="282"/>
      <c r="CQ8" s="282"/>
      <c r="CR8" s="282"/>
      <c r="CS8" s="282"/>
      <c r="CT8" s="282"/>
      <c r="CU8" s="282"/>
      <c r="CV8" s="282"/>
      <c r="CW8" s="282"/>
      <c r="CX8" s="282"/>
      <c r="CY8" s="282"/>
      <c r="CZ8" s="282"/>
      <c r="DA8" s="282"/>
      <c r="DB8" s="282"/>
      <c r="DC8" s="282"/>
      <c r="DD8" s="282"/>
      <c r="DE8" s="282"/>
      <c r="DF8" s="282"/>
      <c r="DG8" s="282"/>
      <c r="DH8" s="282"/>
      <c r="DI8" s="282"/>
      <c r="DJ8" s="282"/>
      <c r="DK8" s="282"/>
      <c r="DL8" s="282"/>
      <c r="DM8" s="282"/>
      <c r="DN8" s="282"/>
      <c r="EC8" s="269">
        <f>'Vorruhe und Lücken'!EC9</f>
        <v>0</v>
      </c>
      <c r="ED8" s="269"/>
      <c r="EE8" s="269"/>
      <c r="EF8" s="269"/>
      <c r="EG8" s="269"/>
      <c r="EH8" s="269"/>
      <c r="EI8" s="269"/>
      <c r="EJ8" s="269"/>
      <c r="EK8" s="126" t="s">
        <v>44</v>
      </c>
      <c r="EQ8" s="282" t="str">
        <f>'Vorruhe und Lücken'!EQ9</f>
        <v>Vorruhe mit Vers-Zeit</v>
      </c>
      <c r="ER8" s="282"/>
      <c r="ES8" s="282"/>
      <c r="ET8" s="282"/>
      <c r="EU8" s="282"/>
      <c r="EV8" s="282"/>
      <c r="EW8" s="282"/>
      <c r="EX8" s="282"/>
      <c r="EY8" s="282"/>
      <c r="EZ8" s="282"/>
      <c r="FA8" s="282"/>
      <c r="FB8" s="282"/>
      <c r="FC8" s="282"/>
      <c r="FD8" s="282"/>
      <c r="FE8" s="282"/>
      <c r="FF8" s="282"/>
      <c r="FG8" s="282"/>
      <c r="FH8" s="282"/>
      <c r="FI8" s="282"/>
      <c r="FJ8" s="282"/>
      <c r="FK8" s="282"/>
      <c r="FL8" s="282"/>
      <c r="FM8" s="282"/>
      <c r="FN8" s="282"/>
      <c r="FO8" s="282"/>
      <c r="FP8" s="282"/>
      <c r="FQ8" s="282"/>
      <c r="FR8" s="282"/>
      <c r="FS8" s="282"/>
      <c r="FT8" s="282"/>
      <c r="FU8" s="282"/>
      <c r="FV8" s="282"/>
      <c r="FW8" s="282"/>
      <c r="FX8" s="282"/>
      <c r="FY8" s="282"/>
      <c r="FZ8" s="282"/>
      <c r="GA8" s="282"/>
      <c r="GB8" s="282"/>
      <c r="GP8" s="269">
        <f>'Vorruhe und Lücken'!GP9</f>
        <v>0</v>
      </c>
      <c r="GQ8" s="269"/>
      <c r="GR8" s="269"/>
      <c r="GS8" s="269"/>
      <c r="GT8" s="269"/>
      <c r="GU8" s="269"/>
      <c r="GV8" s="269"/>
      <c r="GW8" s="269"/>
      <c r="GX8" s="126" t="s">
        <v>44</v>
      </c>
      <c r="HD8" s="282" t="str">
        <f>'Vorruhe und Lücken'!HD9</f>
        <v>Vorruhe mit Vers-Zeit</v>
      </c>
      <c r="HE8" s="282"/>
      <c r="HF8" s="282"/>
      <c r="HG8" s="282"/>
      <c r="HH8" s="282"/>
      <c r="HI8" s="282"/>
      <c r="HJ8" s="282"/>
      <c r="HK8" s="282"/>
      <c r="HL8" s="282"/>
      <c r="HM8" s="282"/>
      <c r="HN8" s="282"/>
      <c r="HO8" s="282"/>
      <c r="HP8" s="282"/>
      <c r="HQ8" s="282"/>
      <c r="HR8" s="282"/>
      <c r="HS8" s="282"/>
      <c r="HT8" s="282"/>
      <c r="HU8" s="282"/>
      <c r="HV8" s="282"/>
      <c r="HW8" s="282"/>
      <c r="HX8" s="282"/>
      <c r="HY8" s="282"/>
      <c r="HZ8" s="282"/>
      <c r="IA8" s="282"/>
      <c r="IB8" s="282"/>
      <c r="IC8" s="282"/>
      <c r="ID8" s="282"/>
      <c r="IE8" s="282"/>
      <c r="IF8" s="282"/>
      <c r="IG8" s="282"/>
      <c r="IH8" s="282"/>
      <c r="II8" s="282"/>
      <c r="IJ8" s="282"/>
      <c r="IK8" s="282"/>
      <c r="IL8" s="282"/>
      <c r="IM8" s="282"/>
      <c r="IN8" s="282"/>
      <c r="IO8" s="282"/>
      <c r="IP8" s="282"/>
    </row>
    <row r="9" spans="2:250" ht="0.95" customHeight="1" x14ac:dyDescent="0.25">
      <c r="B9" s="278" t="s">
        <v>50</v>
      </c>
      <c r="C9" s="279"/>
      <c r="D9" s="279"/>
      <c r="E9" s="279"/>
      <c r="F9" s="279"/>
      <c r="G9" s="279"/>
      <c r="H9" s="279"/>
      <c r="I9" s="279"/>
      <c r="J9" s="279"/>
      <c r="K9" s="279"/>
      <c r="L9" s="279"/>
      <c r="M9" s="279"/>
      <c r="N9" s="279"/>
      <c r="O9" s="279"/>
      <c r="P9" s="279"/>
      <c r="Q9" s="279"/>
      <c r="R9" s="279"/>
      <c r="S9" s="279"/>
      <c r="T9" s="279"/>
      <c r="U9" s="279"/>
      <c r="V9" s="279"/>
      <c r="W9" s="279"/>
      <c r="X9" s="279"/>
      <c r="Y9" s="279"/>
      <c r="Z9" s="279"/>
      <c r="AA9" s="279"/>
      <c r="AB9" s="279"/>
      <c r="AC9" s="279"/>
      <c r="AD9" s="279"/>
      <c r="AE9" s="279"/>
      <c r="AF9" s="279"/>
      <c r="AG9" s="279"/>
      <c r="AH9" s="279"/>
      <c r="AI9" s="279"/>
      <c r="AJ9" s="279"/>
      <c r="AK9" s="283">
        <f>'Vorruhe und Lücken'!AK11</f>
        <v>0</v>
      </c>
      <c r="AL9" s="265"/>
      <c r="AM9" s="265"/>
      <c r="AN9" s="265"/>
      <c r="AO9" s="265"/>
      <c r="AP9" s="265"/>
      <c r="AQ9" s="265"/>
      <c r="AR9" s="265"/>
      <c r="AS9" s="265"/>
      <c r="AT9" s="129" t="s">
        <v>44</v>
      </c>
      <c r="AY9" s="93"/>
      <c r="AZ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S9" s="130"/>
      <c r="FT9" s="130"/>
      <c r="FU9" s="130"/>
      <c r="FV9" s="130"/>
      <c r="FW9" s="130"/>
      <c r="FX9" s="130"/>
      <c r="FY9" s="130"/>
      <c r="FZ9" s="130"/>
      <c r="GA9" s="130"/>
      <c r="GB9" s="130"/>
      <c r="GC9" s="130"/>
      <c r="GD9" s="130"/>
      <c r="GE9" s="130"/>
      <c r="GF9" s="130"/>
      <c r="GG9" s="130"/>
      <c r="GH9" s="130"/>
      <c r="GI9" s="130"/>
      <c r="GJ9" s="130"/>
      <c r="GK9" s="130"/>
      <c r="GL9" s="130"/>
      <c r="GM9" s="130"/>
      <c r="GN9" s="130"/>
      <c r="GO9" s="130"/>
      <c r="GP9" s="130"/>
      <c r="GQ9" s="130"/>
      <c r="GR9" s="130"/>
      <c r="GS9" s="130"/>
      <c r="GT9" s="130"/>
      <c r="GU9" s="130"/>
      <c r="GV9" s="130"/>
      <c r="GW9" s="130"/>
      <c r="GX9" s="130"/>
      <c r="GY9" s="130"/>
      <c r="GZ9" s="130"/>
      <c r="HA9" s="130"/>
      <c r="HB9" s="130"/>
      <c r="HC9" s="130"/>
    </row>
    <row r="10" spans="2:250" ht="0.95" customHeight="1" x14ac:dyDescent="0.25">
      <c r="B10" s="127"/>
      <c r="C10" s="127"/>
      <c r="AJ10" s="127"/>
      <c r="AK10" s="127"/>
      <c r="AL10" s="127"/>
      <c r="AM10" s="127"/>
      <c r="AN10" s="127"/>
      <c r="AO10" s="127"/>
      <c r="AP10" s="127"/>
      <c r="AQ10" s="127"/>
      <c r="AR10" s="127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S10" s="130"/>
      <c r="FT10" s="130"/>
      <c r="FU10" s="130"/>
      <c r="FV10" s="130"/>
      <c r="FW10" s="130"/>
      <c r="FX10" s="130"/>
      <c r="FY10" s="130"/>
      <c r="FZ10" s="130"/>
      <c r="GA10" s="130"/>
      <c r="GB10" s="130"/>
      <c r="GC10" s="130"/>
      <c r="GD10" s="130"/>
      <c r="GE10" s="130"/>
      <c r="GF10" s="130"/>
      <c r="GG10" s="130"/>
      <c r="GH10" s="130"/>
      <c r="GI10" s="130"/>
      <c r="GJ10" s="130"/>
      <c r="GK10" s="130"/>
      <c r="GL10" s="130"/>
      <c r="GM10" s="130"/>
      <c r="GN10" s="130"/>
      <c r="GO10" s="130"/>
      <c r="GP10" s="130"/>
      <c r="GQ10" s="130"/>
      <c r="GR10" s="130"/>
      <c r="GS10" s="130"/>
      <c r="GT10" s="130"/>
      <c r="GU10" s="130"/>
      <c r="GV10" s="130"/>
      <c r="GW10" s="130"/>
      <c r="GX10" s="130"/>
      <c r="GY10" s="130"/>
      <c r="GZ10" s="130"/>
      <c r="HA10" s="130"/>
      <c r="HB10" s="130"/>
      <c r="HC10" s="130"/>
    </row>
    <row r="11" spans="2:250" ht="0.95" customHeight="1" x14ac:dyDescent="0.25">
      <c r="B11" s="127"/>
      <c r="C11" s="127"/>
      <c r="AJ11" s="127"/>
      <c r="AK11" s="127"/>
      <c r="AL11" s="127"/>
      <c r="AM11" s="127"/>
      <c r="AN11" s="127"/>
      <c r="AO11" s="127"/>
      <c r="AP11" s="127"/>
      <c r="AQ11" s="127"/>
      <c r="AR11" s="127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S11" s="130"/>
      <c r="FT11" s="130"/>
      <c r="FU11" s="130"/>
      <c r="FV11" s="130"/>
      <c r="FW11" s="130"/>
      <c r="FX11" s="130"/>
      <c r="FY11" s="130"/>
      <c r="FZ11" s="130"/>
      <c r="GA11" s="130"/>
      <c r="GB11" s="130"/>
      <c r="GC11" s="130"/>
      <c r="GD11" s="130"/>
      <c r="GE11" s="130"/>
      <c r="GF11" s="130"/>
      <c r="GG11" s="130"/>
      <c r="GH11" s="130"/>
      <c r="GI11" s="130"/>
      <c r="GJ11" s="130"/>
      <c r="GK11" s="130"/>
      <c r="GL11" s="130"/>
      <c r="GM11" s="130"/>
      <c r="GN11" s="130"/>
      <c r="GO11" s="130"/>
      <c r="GP11" s="130"/>
      <c r="GQ11" s="130"/>
      <c r="GR11" s="130"/>
      <c r="GS11" s="130"/>
      <c r="GT11" s="130"/>
      <c r="GU11" s="130"/>
      <c r="GV11" s="130"/>
      <c r="GW11" s="130"/>
      <c r="GX11" s="130"/>
      <c r="GY11" s="130"/>
      <c r="GZ11" s="130"/>
      <c r="HA11" s="130"/>
      <c r="HB11" s="130"/>
      <c r="HC11" s="130"/>
    </row>
    <row r="19" spans="2:261" ht="0.95" customHeight="1" x14ac:dyDescent="0.25">
      <c r="B19" s="131"/>
      <c r="AK19" s="284"/>
      <c r="AL19" s="276"/>
      <c r="AM19" s="276"/>
      <c r="AN19" s="276"/>
      <c r="AO19" s="276"/>
      <c r="AP19" s="276"/>
      <c r="AQ19" s="276"/>
      <c r="AR19" s="276"/>
      <c r="AS19" s="276"/>
      <c r="AT19" s="276"/>
      <c r="AU19" s="276"/>
      <c r="AV19" s="276"/>
      <c r="AW19" s="276"/>
      <c r="AX19" s="276"/>
      <c r="AY19" s="276"/>
      <c r="AZ19" s="276"/>
      <c r="BA19" s="277"/>
      <c r="BB19" s="132"/>
    </row>
    <row r="20" spans="2:261" ht="0.95" customHeight="1" x14ac:dyDescent="0.25">
      <c r="Q20" s="132"/>
      <c r="R20" s="132"/>
      <c r="S20" s="133"/>
      <c r="T20" s="133"/>
      <c r="AK20" s="269"/>
      <c r="AL20" s="288"/>
      <c r="AM20" s="288"/>
      <c r="AN20" s="288"/>
      <c r="AO20" s="288"/>
      <c r="AP20" s="288"/>
      <c r="AQ20" s="288"/>
      <c r="AR20" s="288"/>
      <c r="AS20" s="268"/>
      <c r="AT20" s="268"/>
      <c r="AU20" s="268"/>
      <c r="AV20" s="268"/>
      <c r="AW20" s="268"/>
      <c r="AX20" s="268"/>
      <c r="AY20" s="268"/>
      <c r="AZ20" s="268"/>
      <c r="BA20" s="268"/>
      <c r="HD20" s="285"/>
      <c r="HE20" s="258"/>
      <c r="HF20" s="258"/>
      <c r="HG20" s="258"/>
      <c r="HH20" s="258"/>
      <c r="HI20" s="258"/>
      <c r="HJ20" s="258"/>
      <c r="HK20" s="258"/>
      <c r="HL20" s="258"/>
      <c r="HM20" s="258"/>
      <c r="HN20" s="258"/>
      <c r="HO20" s="258"/>
      <c r="HP20" s="258"/>
      <c r="HQ20" s="258"/>
      <c r="HR20" s="258"/>
      <c r="HS20" s="258"/>
      <c r="HT20" s="258"/>
      <c r="HU20" s="258"/>
      <c r="HV20" s="258"/>
      <c r="HW20" s="258"/>
      <c r="HX20" s="134"/>
    </row>
    <row r="21" spans="2:261" s="135" customFormat="1" ht="0.95" customHeight="1" x14ac:dyDescent="0.25"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K21" s="289"/>
      <c r="AL21" s="290"/>
      <c r="AM21" s="290"/>
      <c r="AN21" s="290"/>
      <c r="AO21" s="290"/>
      <c r="AP21" s="290"/>
      <c r="AQ21" s="290"/>
      <c r="AR21" s="290"/>
      <c r="AS21" s="290"/>
      <c r="AT21" s="290"/>
      <c r="AU21" s="290"/>
      <c r="AV21" s="290"/>
      <c r="AW21" s="290"/>
      <c r="AX21" s="290"/>
      <c r="AY21" s="290"/>
      <c r="AZ21" s="290"/>
      <c r="BA21" s="268"/>
      <c r="BB21" s="93"/>
      <c r="HD21" s="285"/>
      <c r="HE21" s="258"/>
      <c r="HF21" s="258"/>
      <c r="HG21" s="258"/>
      <c r="HH21" s="258"/>
      <c r="HI21" s="258"/>
      <c r="HJ21" s="258"/>
      <c r="HK21" s="258"/>
      <c r="HL21" s="258"/>
      <c r="HM21" s="258"/>
      <c r="HN21" s="258"/>
      <c r="HO21" s="258"/>
      <c r="HP21" s="258"/>
      <c r="HQ21" s="258"/>
      <c r="HR21" s="258"/>
      <c r="HS21" s="258"/>
      <c r="HT21" s="258"/>
      <c r="HU21" s="258"/>
      <c r="HV21" s="258"/>
      <c r="HW21" s="258"/>
      <c r="HY21" s="272"/>
      <c r="HZ21" s="276"/>
      <c r="IA21" s="276"/>
      <c r="IB21" s="276"/>
      <c r="IC21" s="276"/>
      <c r="ID21" s="276"/>
      <c r="IE21" s="276"/>
      <c r="IF21" s="276"/>
      <c r="IG21" s="276"/>
      <c r="IH21" s="276"/>
      <c r="II21" s="275"/>
      <c r="IJ21" s="276"/>
      <c r="IK21" s="276"/>
      <c r="IL21" s="276"/>
      <c r="IM21" s="276"/>
      <c r="IN21" s="276"/>
      <c r="IO21" s="276"/>
      <c r="IP21" s="276"/>
      <c r="IW21" s="126"/>
      <c r="IX21" s="126"/>
      <c r="IY21" s="126"/>
      <c r="IZ21" s="126"/>
      <c r="JA21" s="126"/>
    </row>
    <row r="22" spans="2:261" ht="0.95" customHeight="1" x14ac:dyDescent="0.25">
      <c r="B22" s="282"/>
      <c r="C22" s="268"/>
      <c r="D22" s="268"/>
      <c r="E22" s="268"/>
      <c r="F22" s="268"/>
      <c r="G22" s="268"/>
      <c r="H22" s="268"/>
      <c r="I22" s="268"/>
      <c r="J22" s="285"/>
      <c r="K22" s="274"/>
      <c r="L22" s="274"/>
      <c r="M22" s="274"/>
      <c r="N22" s="274"/>
      <c r="O22" s="274"/>
      <c r="P22" s="274"/>
      <c r="Q22" s="274"/>
      <c r="R22" s="274"/>
      <c r="S22" s="274"/>
      <c r="T22" s="274"/>
      <c r="U22" s="274"/>
      <c r="V22" s="274"/>
      <c r="W22" s="274"/>
      <c r="X22" s="274"/>
      <c r="Y22" s="274"/>
      <c r="Z22" s="274"/>
      <c r="AA22" s="274"/>
      <c r="AB22" s="274"/>
      <c r="AC22" s="274"/>
      <c r="AD22" s="274"/>
      <c r="AE22" s="274"/>
      <c r="AF22" s="274"/>
      <c r="AG22" s="274"/>
      <c r="AH22" s="274"/>
      <c r="AI22" s="274"/>
      <c r="AJ22" s="274"/>
      <c r="AK22" s="274"/>
      <c r="AL22" s="274"/>
      <c r="AM22" s="274"/>
      <c r="AN22" s="274"/>
      <c r="AO22" s="274"/>
      <c r="AP22" s="274"/>
      <c r="AQ22" s="274"/>
      <c r="AR22" s="274"/>
      <c r="AS22" s="274"/>
      <c r="AU22" s="286"/>
      <c r="AV22" s="287"/>
      <c r="AW22" s="287"/>
      <c r="AX22" s="287"/>
      <c r="AY22" s="279"/>
      <c r="AZ22" s="279"/>
      <c r="BA22" s="279"/>
      <c r="BB22" s="93"/>
      <c r="HD22" s="285"/>
      <c r="HE22" s="258"/>
      <c r="HF22" s="258"/>
      <c r="HG22" s="258"/>
      <c r="HH22" s="258"/>
      <c r="HI22" s="258"/>
      <c r="HJ22" s="258"/>
      <c r="HK22" s="258"/>
      <c r="HL22" s="258"/>
      <c r="HM22" s="258"/>
      <c r="HN22" s="258"/>
      <c r="HO22" s="258"/>
      <c r="HP22" s="258"/>
      <c r="HQ22" s="258"/>
      <c r="HR22" s="258"/>
      <c r="HS22" s="258"/>
      <c r="HT22" s="258"/>
      <c r="HU22" s="258"/>
      <c r="HV22" s="258"/>
      <c r="HW22" s="258"/>
      <c r="HX22" s="134"/>
      <c r="HY22" s="275"/>
      <c r="HZ22" s="276"/>
      <c r="IA22" s="276"/>
      <c r="IB22" s="276"/>
      <c r="IC22" s="276"/>
      <c r="ID22" s="276"/>
      <c r="IE22" s="276"/>
      <c r="IF22" s="276"/>
      <c r="IG22" s="276"/>
      <c r="IH22" s="276"/>
      <c r="II22" s="275"/>
      <c r="IJ22" s="276"/>
      <c r="IK22" s="276"/>
      <c r="IL22" s="276"/>
      <c r="IM22" s="276"/>
      <c r="IN22" s="276"/>
      <c r="IO22" s="276"/>
      <c r="IP22" s="276"/>
      <c r="JA22" s="93"/>
    </row>
    <row r="23" spans="2:261" ht="0.95" customHeight="1" x14ac:dyDescent="0.25">
      <c r="B23" s="268"/>
      <c r="C23" s="268"/>
      <c r="D23" s="268"/>
      <c r="E23" s="268"/>
      <c r="F23" s="268"/>
      <c r="G23" s="268"/>
      <c r="H23" s="268"/>
      <c r="I23" s="268"/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Z23" s="268"/>
      <c r="AA23" s="268"/>
      <c r="AB23" s="268"/>
      <c r="AC23" s="268"/>
      <c r="AD23" s="268"/>
      <c r="AE23" s="268"/>
      <c r="AF23" s="268"/>
      <c r="AG23" s="268"/>
      <c r="AH23" s="268"/>
      <c r="AI23" s="268"/>
      <c r="AJ23" s="268"/>
      <c r="AK23" s="268"/>
      <c r="AL23" s="268"/>
      <c r="AM23" s="268"/>
      <c r="AN23" s="268"/>
      <c r="AO23" s="268"/>
      <c r="AP23" s="268"/>
      <c r="AQ23" s="268"/>
      <c r="AR23" s="268"/>
      <c r="AS23" s="268"/>
      <c r="AU23" s="287"/>
      <c r="AV23" s="287"/>
      <c r="AW23" s="287"/>
      <c r="AX23" s="287"/>
      <c r="AY23" s="279"/>
      <c r="AZ23" s="279"/>
      <c r="BA23" s="279"/>
      <c r="BB23" s="93"/>
      <c r="HD23" s="258"/>
      <c r="HE23" s="258"/>
      <c r="HF23" s="258"/>
      <c r="HG23" s="258"/>
      <c r="HH23" s="258"/>
      <c r="HI23" s="258"/>
      <c r="HJ23" s="258"/>
      <c r="HK23" s="258"/>
      <c r="HL23" s="258"/>
      <c r="HM23" s="258"/>
      <c r="HN23" s="258"/>
      <c r="HO23" s="258"/>
      <c r="HP23" s="258"/>
      <c r="HQ23" s="258"/>
      <c r="HR23" s="258"/>
      <c r="HS23" s="258"/>
      <c r="HT23" s="258"/>
      <c r="HU23" s="258"/>
      <c r="HV23" s="258"/>
      <c r="HW23" s="258"/>
      <c r="HX23" s="134"/>
      <c r="HY23" s="276"/>
      <c r="HZ23" s="276"/>
      <c r="IA23" s="276"/>
      <c r="IB23" s="276"/>
      <c r="IC23" s="276"/>
      <c r="ID23" s="276"/>
      <c r="IE23" s="276"/>
      <c r="IF23" s="276"/>
      <c r="IG23" s="276"/>
      <c r="IH23" s="276"/>
      <c r="II23" s="276"/>
      <c r="IJ23" s="276"/>
      <c r="IK23" s="276"/>
      <c r="IL23" s="276"/>
      <c r="IM23" s="276"/>
      <c r="IN23" s="276"/>
      <c r="IO23" s="276"/>
      <c r="IP23" s="276"/>
    </row>
    <row r="24" spans="2:261" s="135" customFormat="1" ht="0.95" customHeight="1" x14ac:dyDescent="0.25">
      <c r="B24" s="126"/>
      <c r="C24" s="126"/>
      <c r="D24" s="126"/>
      <c r="E24" s="126"/>
      <c r="F24" s="126"/>
      <c r="G24" s="126"/>
      <c r="H24" s="126"/>
      <c r="I24" s="126"/>
      <c r="J24" s="285"/>
      <c r="K24" s="274"/>
      <c r="L24" s="274"/>
      <c r="M24" s="274"/>
      <c r="N24" s="274"/>
      <c r="O24" s="274"/>
      <c r="P24" s="274"/>
      <c r="Q24" s="274"/>
      <c r="R24" s="274"/>
      <c r="S24" s="274"/>
      <c r="T24" s="274"/>
      <c r="U24" s="274"/>
      <c r="V24" s="274"/>
      <c r="W24" s="274"/>
      <c r="X24" s="274"/>
      <c r="Y24" s="274"/>
      <c r="Z24" s="274"/>
      <c r="AA24" s="274"/>
      <c r="AB24" s="274"/>
      <c r="AC24" s="274"/>
      <c r="AD24" s="274"/>
      <c r="AE24" s="274"/>
      <c r="AF24" s="274"/>
      <c r="AG24" s="274"/>
      <c r="AH24" s="274"/>
      <c r="AI24" s="274"/>
      <c r="AJ24" s="274"/>
      <c r="AK24" s="274"/>
      <c r="AL24" s="274"/>
      <c r="AM24" s="274"/>
      <c r="AN24" s="274"/>
      <c r="AO24" s="274"/>
      <c r="AP24" s="274"/>
      <c r="AQ24" s="274"/>
      <c r="AR24" s="274"/>
      <c r="AS24" s="274"/>
      <c r="AU24" s="286"/>
      <c r="AV24" s="287"/>
      <c r="AW24" s="287"/>
      <c r="AX24" s="287"/>
      <c r="AY24" s="279"/>
      <c r="AZ24" s="279"/>
      <c r="BA24" s="279"/>
      <c r="BB24" s="93"/>
      <c r="BC24" s="269"/>
      <c r="BD24" s="269"/>
      <c r="BE24" s="269"/>
      <c r="BF24" s="269"/>
      <c r="BG24" s="269"/>
      <c r="BH24" s="269"/>
      <c r="BI24" s="269"/>
      <c r="BJ24" s="269"/>
      <c r="BK24" s="269"/>
      <c r="BL24" s="269"/>
      <c r="BM24" s="269"/>
      <c r="BN24" s="269"/>
      <c r="BO24" s="269"/>
      <c r="BP24" s="269"/>
      <c r="BQ24" s="269"/>
      <c r="BR24" s="269"/>
      <c r="BS24" s="269"/>
      <c r="BT24" s="269"/>
      <c r="BU24" s="269"/>
      <c r="BV24" s="269"/>
      <c r="BW24" s="269"/>
      <c r="BX24" s="269"/>
      <c r="BY24" s="269"/>
      <c r="BZ24" s="269"/>
      <c r="CA24" s="269"/>
      <c r="CB24" s="269"/>
      <c r="CC24" s="269"/>
      <c r="CD24" s="269"/>
      <c r="CE24" s="269"/>
      <c r="CF24" s="269"/>
      <c r="CG24" s="269"/>
      <c r="CH24" s="269"/>
      <c r="CI24" s="269"/>
      <c r="CJ24" s="269"/>
      <c r="CK24" s="269"/>
      <c r="CL24" s="269"/>
      <c r="CM24" s="269"/>
      <c r="CN24" s="269"/>
      <c r="CO24" s="269"/>
      <c r="CP24" s="269"/>
      <c r="CQ24" s="269"/>
      <c r="CR24" s="269"/>
      <c r="CS24" s="269"/>
      <c r="CT24" s="269"/>
      <c r="CU24" s="269"/>
      <c r="CV24" s="269"/>
      <c r="CW24" s="269"/>
      <c r="CX24" s="269"/>
      <c r="CY24" s="269"/>
      <c r="CZ24" s="269"/>
      <c r="DA24" s="269"/>
      <c r="DB24" s="269"/>
      <c r="DC24" s="269"/>
      <c r="DD24" s="269"/>
      <c r="DE24" s="269"/>
      <c r="DF24" s="269"/>
      <c r="DG24" s="269"/>
      <c r="DH24" s="269"/>
      <c r="DI24" s="269"/>
      <c r="DJ24" s="269"/>
      <c r="DK24" s="269"/>
      <c r="DL24" s="269"/>
      <c r="DM24" s="269"/>
      <c r="DN24" s="269"/>
      <c r="DO24" s="269"/>
      <c r="DP24" s="269"/>
      <c r="DQ24" s="269"/>
      <c r="DR24" s="269"/>
      <c r="DS24" s="269"/>
      <c r="DT24" s="269"/>
      <c r="DU24" s="269"/>
      <c r="DV24" s="269"/>
      <c r="DW24" s="269"/>
      <c r="DX24" s="269"/>
      <c r="DY24" s="269"/>
      <c r="DZ24" s="269"/>
      <c r="EA24" s="269"/>
      <c r="EB24" s="269"/>
      <c r="EC24" s="269"/>
      <c r="ED24" s="269"/>
      <c r="EE24" s="269"/>
      <c r="EF24" s="269"/>
      <c r="EG24" s="269"/>
      <c r="EH24" s="269"/>
      <c r="EI24" s="269"/>
      <c r="EJ24" s="269"/>
      <c r="EK24" s="269"/>
      <c r="EL24" s="269"/>
      <c r="EM24" s="269"/>
      <c r="EN24" s="269"/>
      <c r="EO24" s="269"/>
      <c r="EP24" s="269"/>
      <c r="EQ24" s="269"/>
      <c r="ER24" s="269"/>
      <c r="ES24" s="269"/>
      <c r="ET24" s="269"/>
      <c r="EU24" s="269"/>
      <c r="EV24" s="269"/>
      <c r="EW24" s="269"/>
      <c r="EX24" s="269"/>
      <c r="EY24" s="269"/>
      <c r="EZ24" s="269"/>
      <c r="FA24" s="269"/>
      <c r="FB24" s="269"/>
      <c r="FC24" s="269"/>
      <c r="FD24" s="269"/>
      <c r="FE24" s="269"/>
      <c r="FF24" s="269"/>
      <c r="FG24" s="269"/>
      <c r="FH24" s="269"/>
      <c r="FI24" s="269"/>
      <c r="FJ24" s="269"/>
      <c r="FK24" s="269"/>
      <c r="FL24" s="269"/>
      <c r="FM24" s="269"/>
      <c r="FN24" s="269"/>
      <c r="FO24" s="269"/>
      <c r="FP24" s="269"/>
      <c r="FQ24" s="269"/>
      <c r="FR24" s="269"/>
      <c r="FS24" s="269"/>
      <c r="FT24" s="269"/>
      <c r="FU24" s="269"/>
      <c r="FV24" s="269"/>
      <c r="FW24" s="269"/>
      <c r="FX24" s="269"/>
      <c r="FY24" s="269"/>
      <c r="FZ24" s="269"/>
      <c r="GA24" s="269"/>
      <c r="GB24" s="269"/>
      <c r="GC24" s="269"/>
      <c r="GD24" s="269"/>
      <c r="GE24" s="269"/>
      <c r="GF24" s="269"/>
      <c r="GG24" s="269"/>
      <c r="GH24" s="269"/>
      <c r="GI24" s="269"/>
      <c r="GJ24" s="269"/>
      <c r="GK24" s="269"/>
      <c r="GL24" s="269"/>
      <c r="GM24" s="269"/>
      <c r="GN24" s="269"/>
      <c r="GO24" s="269"/>
      <c r="GP24" s="269"/>
      <c r="GQ24" s="269"/>
      <c r="GR24" s="269"/>
      <c r="GS24" s="269"/>
      <c r="GT24" s="269"/>
      <c r="GU24" s="269"/>
      <c r="GV24" s="269"/>
      <c r="GW24" s="269"/>
      <c r="GX24" s="269"/>
      <c r="GY24" s="269"/>
      <c r="GZ24" s="269"/>
      <c r="HA24" s="269"/>
      <c r="HB24" s="269"/>
      <c r="HD24" s="282"/>
      <c r="HE24" s="268"/>
      <c r="HF24" s="268"/>
      <c r="HG24" s="268"/>
      <c r="HH24" s="268"/>
      <c r="HI24" s="268"/>
      <c r="HJ24" s="268"/>
      <c r="HK24" s="268"/>
      <c r="HO24" s="282"/>
      <c r="HP24" s="268"/>
      <c r="HQ24" s="268"/>
      <c r="HR24" s="268"/>
      <c r="HS24" s="268"/>
      <c r="HT24" s="268"/>
      <c r="HU24" s="268"/>
      <c r="HV24" s="268"/>
      <c r="HY24" s="136"/>
      <c r="HZ24" s="137"/>
      <c r="IA24" s="137"/>
      <c r="IB24" s="137"/>
      <c r="IC24" s="137"/>
      <c r="ID24" s="137"/>
      <c r="IE24" s="137"/>
      <c r="IF24" s="137"/>
      <c r="IG24" s="137"/>
      <c r="IH24" s="137"/>
      <c r="II24" s="126"/>
      <c r="IJ24" s="134"/>
      <c r="IK24" s="134"/>
      <c r="IL24" s="134"/>
      <c r="IM24" s="134"/>
      <c r="IN24" s="134"/>
      <c r="IO24" s="134"/>
      <c r="IP24" s="138"/>
      <c r="IQ24" s="126"/>
      <c r="IR24" s="126"/>
      <c r="IS24" s="126"/>
      <c r="IT24" s="126"/>
      <c r="IU24" s="126"/>
      <c r="IV24" s="126"/>
      <c r="IW24" s="126"/>
      <c r="IX24" s="126"/>
      <c r="IY24" s="126"/>
      <c r="IZ24" s="126"/>
    </row>
    <row r="25" spans="2:261" ht="0.95" customHeight="1" x14ac:dyDescent="0.25">
      <c r="AI25" s="138"/>
      <c r="AJ25" s="139"/>
      <c r="AK25" s="139"/>
      <c r="AL25" s="139"/>
      <c r="AM25" s="139"/>
      <c r="AN25" s="139"/>
      <c r="AO25" s="139"/>
      <c r="AP25" s="139"/>
      <c r="AQ25" s="139"/>
      <c r="HB25" s="140"/>
      <c r="HD25" s="135"/>
      <c r="HG25" s="93"/>
      <c r="HH25" s="93"/>
      <c r="HI25" s="93"/>
      <c r="HJ25" s="93"/>
      <c r="HK25" s="93"/>
      <c r="HL25" s="93"/>
      <c r="HN25" s="93"/>
      <c r="HO25" s="93"/>
      <c r="HP25" s="93"/>
      <c r="HQ25" s="93"/>
      <c r="HS25" s="93"/>
      <c r="HT25" s="93"/>
      <c r="HU25" s="93"/>
      <c r="HV25" s="93"/>
      <c r="HW25" s="93"/>
      <c r="HX25" s="93"/>
    </row>
    <row r="26" spans="2:261" ht="0.95" customHeight="1" x14ac:dyDescent="0.25">
      <c r="B26" s="131"/>
      <c r="AK26" s="284"/>
      <c r="AL26" s="276"/>
      <c r="AM26" s="276"/>
      <c r="AN26" s="276"/>
      <c r="AO26" s="276"/>
      <c r="AP26" s="276"/>
      <c r="AQ26" s="276"/>
      <c r="AR26" s="276"/>
      <c r="AS26" s="276"/>
      <c r="AT26" s="276"/>
      <c r="AU26" s="276"/>
      <c r="AV26" s="276"/>
      <c r="AW26" s="276"/>
      <c r="AX26" s="276"/>
      <c r="AY26" s="276"/>
      <c r="AZ26" s="276"/>
      <c r="BA26" s="277"/>
      <c r="BB26" s="132"/>
      <c r="HD26" s="135"/>
      <c r="HE26" s="135"/>
      <c r="HF26" s="135"/>
      <c r="HG26" s="135"/>
      <c r="HH26" s="135"/>
      <c r="HI26" s="135"/>
      <c r="HJ26" s="135"/>
      <c r="HK26" s="135"/>
      <c r="HL26" s="135"/>
      <c r="HM26" s="135"/>
      <c r="HN26" s="135"/>
      <c r="HO26" s="135"/>
      <c r="HP26" s="135"/>
      <c r="HQ26" s="135"/>
      <c r="HR26" s="135"/>
      <c r="HS26" s="135"/>
      <c r="HT26" s="135"/>
      <c r="HU26" s="135"/>
      <c r="HV26" s="135"/>
      <c r="HW26" s="135"/>
      <c r="HX26" s="135"/>
      <c r="HY26" s="135"/>
      <c r="HZ26" s="135"/>
      <c r="IA26" s="135"/>
      <c r="IB26" s="135"/>
      <c r="IC26" s="135"/>
      <c r="ID26" s="135"/>
      <c r="IE26" s="135"/>
      <c r="IF26" s="135"/>
      <c r="IG26" s="135"/>
      <c r="IH26" s="135"/>
      <c r="II26" s="135"/>
      <c r="IJ26" s="135"/>
      <c r="IK26" s="135"/>
      <c r="IL26" s="135"/>
      <c r="IM26" s="135"/>
      <c r="IN26" s="135"/>
      <c r="IO26" s="135"/>
    </row>
    <row r="27" spans="2:261" ht="0.95" customHeight="1" x14ac:dyDescent="0.25">
      <c r="G27" s="138"/>
      <c r="H27" s="141"/>
      <c r="I27" s="141"/>
      <c r="J27" s="141"/>
      <c r="K27" s="141"/>
      <c r="L27" s="141"/>
      <c r="M27" s="141"/>
      <c r="N27" s="141"/>
      <c r="O27" s="141"/>
      <c r="P27" s="142"/>
      <c r="Q27" s="132"/>
      <c r="R27" s="132"/>
      <c r="S27" s="133"/>
      <c r="T27" s="133"/>
      <c r="AK27" s="269"/>
      <c r="AL27" s="288"/>
      <c r="AM27" s="288"/>
      <c r="AN27" s="288"/>
      <c r="AO27" s="288"/>
      <c r="AP27" s="288"/>
      <c r="AQ27" s="288"/>
      <c r="AR27" s="288"/>
      <c r="AS27" s="268"/>
      <c r="AT27" s="268"/>
      <c r="AU27" s="268"/>
      <c r="AV27" s="268"/>
      <c r="AW27" s="268"/>
      <c r="AX27" s="268"/>
      <c r="AY27" s="268"/>
      <c r="AZ27" s="268"/>
      <c r="BA27" s="268"/>
      <c r="HD27" s="285"/>
      <c r="HE27" s="258"/>
      <c r="HF27" s="258"/>
      <c r="HG27" s="258"/>
      <c r="HH27" s="258"/>
      <c r="HI27" s="258"/>
      <c r="HJ27" s="258"/>
      <c r="HK27" s="258"/>
      <c r="HL27" s="258"/>
      <c r="HM27" s="258"/>
      <c r="HN27" s="258"/>
      <c r="HO27" s="258"/>
      <c r="HP27" s="258"/>
      <c r="HQ27" s="258"/>
      <c r="HR27" s="258"/>
      <c r="HS27" s="258"/>
      <c r="HT27" s="258"/>
      <c r="HU27" s="258"/>
      <c r="HV27" s="258"/>
      <c r="HW27" s="258"/>
      <c r="HX27" s="134"/>
      <c r="HY27" s="272"/>
      <c r="HZ27" s="276"/>
      <c r="IA27" s="276"/>
      <c r="IB27" s="276"/>
      <c r="IC27" s="276"/>
      <c r="ID27" s="276"/>
      <c r="IE27" s="276"/>
      <c r="IF27" s="276"/>
      <c r="IG27" s="276"/>
      <c r="IH27" s="276"/>
      <c r="II27" s="275"/>
      <c r="IJ27" s="276"/>
      <c r="IK27" s="276"/>
      <c r="IL27" s="276"/>
      <c r="IM27" s="276"/>
      <c r="IN27" s="276"/>
      <c r="IO27" s="276"/>
      <c r="IP27" s="276"/>
    </row>
    <row r="28" spans="2:261" s="135" customFormat="1" ht="0.95" customHeight="1" x14ac:dyDescent="0.25"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K28" s="289"/>
      <c r="AL28" s="290"/>
      <c r="AM28" s="290"/>
      <c r="AN28" s="290"/>
      <c r="AO28" s="290"/>
      <c r="AP28" s="290"/>
      <c r="AQ28" s="290"/>
      <c r="AR28" s="290"/>
      <c r="AS28" s="290"/>
      <c r="AT28" s="290"/>
      <c r="AU28" s="290"/>
      <c r="AV28" s="290"/>
      <c r="AW28" s="290"/>
      <c r="AX28" s="290"/>
      <c r="AY28" s="290"/>
      <c r="AZ28" s="290"/>
      <c r="BA28" s="268"/>
      <c r="BB28" s="93"/>
      <c r="HD28" s="285"/>
      <c r="HE28" s="258"/>
      <c r="HF28" s="258"/>
      <c r="HG28" s="258"/>
      <c r="HH28" s="258"/>
      <c r="HI28" s="258"/>
      <c r="HJ28" s="258"/>
      <c r="HK28" s="258"/>
      <c r="HL28" s="258"/>
      <c r="HM28" s="258"/>
      <c r="HN28" s="258"/>
      <c r="HO28" s="258"/>
      <c r="HP28" s="258"/>
      <c r="HQ28" s="258"/>
      <c r="HR28" s="258"/>
      <c r="HS28" s="258"/>
      <c r="HT28" s="258"/>
      <c r="HU28" s="258"/>
      <c r="HV28" s="258"/>
      <c r="HW28" s="258"/>
      <c r="HY28" s="272"/>
      <c r="HZ28" s="276"/>
      <c r="IA28" s="276"/>
      <c r="IB28" s="276"/>
      <c r="IC28" s="276"/>
      <c r="ID28" s="276"/>
      <c r="IE28" s="276"/>
      <c r="IF28" s="276"/>
      <c r="IG28" s="276"/>
      <c r="IH28" s="276"/>
      <c r="II28" s="275"/>
      <c r="IJ28" s="276"/>
      <c r="IK28" s="276"/>
      <c r="IL28" s="276"/>
      <c r="IM28" s="276"/>
      <c r="IN28" s="276"/>
      <c r="IO28" s="276"/>
      <c r="IP28" s="276"/>
      <c r="IW28" s="126"/>
      <c r="IX28" s="126"/>
      <c r="IY28" s="126"/>
      <c r="IZ28" s="126"/>
      <c r="JA28" s="126"/>
    </row>
    <row r="29" spans="2:261" ht="0.95" customHeight="1" x14ac:dyDescent="0.25">
      <c r="B29" s="282"/>
      <c r="C29" s="268"/>
      <c r="D29" s="268"/>
      <c r="E29" s="268"/>
      <c r="F29" s="268"/>
      <c r="G29" s="268"/>
      <c r="H29" s="268"/>
      <c r="I29" s="268"/>
      <c r="J29" s="285"/>
      <c r="K29" s="274"/>
      <c r="L29" s="274"/>
      <c r="M29" s="274"/>
      <c r="N29" s="274"/>
      <c r="O29" s="274"/>
      <c r="P29" s="274"/>
      <c r="Q29" s="274"/>
      <c r="R29" s="274"/>
      <c r="S29" s="274"/>
      <c r="T29" s="274"/>
      <c r="U29" s="274"/>
      <c r="V29" s="274"/>
      <c r="W29" s="274"/>
      <c r="X29" s="274"/>
      <c r="Y29" s="274"/>
      <c r="Z29" s="274"/>
      <c r="AA29" s="274"/>
      <c r="AB29" s="274"/>
      <c r="AC29" s="274"/>
      <c r="AD29" s="274"/>
      <c r="AE29" s="274"/>
      <c r="AF29" s="274"/>
      <c r="AG29" s="274"/>
      <c r="AH29" s="274"/>
      <c r="AI29" s="274"/>
      <c r="AJ29" s="274"/>
      <c r="AK29" s="274"/>
      <c r="AL29" s="274"/>
      <c r="AM29" s="274"/>
      <c r="AN29" s="274"/>
      <c r="AO29" s="274"/>
      <c r="AP29" s="274"/>
      <c r="AQ29" s="274"/>
      <c r="AR29" s="274"/>
      <c r="AS29" s="274"/>
      <c r="AU29" s="286"/>
      <c r="AV29" s="287"/>
      <c r="AW29" s="287"/>
      <c r="AX29" s="287"/>
      <c r="AY29" s="279"/>
      <c r="AZ29" s="279"/>
      <c r="BA29" s="279"/>
      <c r="BB29" s="93"/>
      <c r="HD29" s="285"/>
      <c r="HE29" s="258"/>
      <c r="HF29" s="258"/>
      <c r="HG29" s="258"/>
      <c r="HH29" s="258"/>
      <c r="HI29" s="258"/>
      <c r="HJ29" s="258"/>
      <c r="HK29" s="258"/>
      <c r="HL29" s="258"/>
      <c r="HM29" s="258"/>
      <c r="HN29" s="258"/>
      <c r="HO29" s="258"/>
      <c r="HP29" s="258"/>
      <c r="HQ29" s="258"/>
      <c r="HR29" s="258"/>
      <c r="HS29" s="258"/>
      <c r="HT29" s="258"/>
      <c r="HU29" s="258"/>
      <c r="HV29" s="258"/>
      <c r="HW29" s="258"/>
      <c r="HX29" s="134"/>
      <c r="HY29" s="275"/>
      <c r="HZ29" s="276"/>
      <c r="IA29" s="276"/>
      <c r="IB29" s="276"/>
      <c r="IC29" s="276"/>
      <c r="ID29" s="276"/>
      <c r="IE29" s="276"/>
      <c r="IF29" s="276"/>
      <c r="IG29" s="276"/>
      <c r="IH29" s="276"/>
      <c r="II29" s="275"/>
      <c r="IJ29" s="276"/>
      <c r="IK29" s="276"/>
      <c r="IL29" s="276"/>
      <c r="IM29" s="276"/>
      <c r="IN29" s="276"/>
      <c r="IO29" s="276"/>
      <c r="IP29" s="276"/>
      <c r="JA29" s="93"/>
    </row>
    <row r="30" spans="2:261" ht="0.95" customHeight="1" x14ac:dyDescent="0.25">
      <c r="B30" s="268"/>
      <c r="C30" s="268"/>
      <c r="D30" s="268"/>
      <c r="E30" s="268"/>
      <c r="F30" s="268"/>
      <c r="G30" s="268"/>
      <c r="H30" s="268"/>
      <c r="I30" s="268"/>
      <c r="J30" s="268"/>
      <c r="K30" s="268"/>
      <c r="L30" s="268"/>
      <c r="M30" s="268"/>
      <c r="N30" s="268"/>
      <c r="O30" s="268"/>
      <c r="P30" s="268"/>
      <c r="Q30" s="268"/>
      <c r="R30" s="268"/>
      <c r="S30" s="268"/>
      <c r="T30" s="268"/>
      <c r="U30" s="268"/>
      <c r="V30" s="268"/>
      <c r="W30" s="268"/>
      <c r="X30" s="268"/>
      <c r="Y30" s="268"/>
      <c r="Z30" s="268"/>
      <c r="AA30" s="268"/>
      <c r="AB30" s="268"/>
      <c r="AC30" s="268"/>
      <c r="AD30" s="268"/>
      <c r="AE30" s="268"/>
      <c r="AF30" s="268"/>
      <c r="AG30" s="268"/>
      <c r="AH30" s="268"/>
      <c r="AI30" s="268"/>
      <c r="AJ30" s="268"/>
      <c r="AK30" s="268"/>
      <c r="AL30" s="268"/>
      <c r="AM30" s="268"/>
      <c r="AN30" s="268"/>
      <c r="AO30" s="268"/>
      <c r="AP30" s="268"/>
      <c r="AQ30" s="268"/>
      <c r="AR30" s="268"/>
      <c r="AS30" s="268"/>
      <c r="AU30" s="287"/>
      <c r="AV30" s="287"/>
      <c r="AW30" s="287"/>
      <c r="AX30" s="287"/>
      <c r="AY30" s="279"/>
      <c r="AZ30" s="279"/>
      <c r="BA30" s="279"/>
      <c r="BB30" s="93"/>
      <c r="HD30" s="258"/>
      <c r="HE30" s="258"/>
      <c r="HF30" s="258"/>
      <c r="HG30" s="258"/>
      <c r="HH30" s="258"/>
      <c r="HI30" s="258"/>
      <c r="HJ30" s="258"/>
      <c r="HK30" s="258"/>
      <c r="HL30" s="258"/>
      <c r="HM30" s="258"/>
      <c r="HN30" s="258"/>
      <c r="HO30" s="258"/>
      <c r="HP30" s="258"/>
      <c r="HQ30" s="258"/>
      <c r="HR30" s="258"/>
      <c r="HS30" s="258"/>
      <c r="HT30" s="258"/>
      <c r="HU30" s="258"/>
      <c r="HV30" s="258"/>
      <c r="HW30" s="258"/>
      <c r="HX30" s="134"/>
      <c r="HY30" s="276"/>
      <c r="HZ30" s="276"/>
      <c r="IA30" s="276"/>
      <c r="IB30" s="276"/>
      <c r="IC30" s="276"/>
      <c r="ID30" s="276"/>
      <c r="IE30" s="276"/>
      <c r="IF30" s="276"/>
      <c r="IG30" s="276"/>
      <c r="IH30" s="276"/>
      <c r="II30" s="276"/>
      <c r="IJ30" s="276"/>
      <c r="IK30" s="276"/>
      <c r="IL30" s="276"/>
      <c r="IM30" s="276"/>
      <c r="IN30" s="276"/>
      <c r="IO30" s="276"/>
      <c r="IP30" s="276"/>
    </row>
    <row r="31" spans="2:261" s="135" customFormat="1" ht="0.95" customHeight="1" x14ac:dyDescent="0.25">
      <c r="B31" s="126"/>
      <c r="C31" s="126"/>
      <c r="D31" s="126"/>
      <c r="E31" s="126"/>
      <c r="F31" s="126"/>
      <c r="G31" s="126"/>
      <c r="H31" s="126"/>
      <c r="I31" s="126"/>
      <c r="J31" s="285"/>
      <c r="K31" s="274"/>
      <c r="L31" s="274"/>
      <c r="M31" s="274"/>
      <c r="N31" s="274"/>
      <c r="O31" s="274"/>
      <c r="P31" s="274"/>
      <c r="Q31" s="274"/>
      <c r="R31" s="274"/>
      <c r="S31" s="274"/>
      <c r="T31" s="274"/>
      <c r="U31" s="274"/>
      <c r="V31" s="274"/>
      <c r="W31" s="274"/>
      <c r="X31" s="274"/>
      <c r="Y31" s="274"/>
      <c r="Z31" s="274"/>
      <c r="AA31" s="274"/>
      <c r="AB31" s="274"/>
      <c r="AC31" s="274"/>
      <c r="AD31" s="274"/>
      <c r="AE31" s="274"/>
      <c r="AF31" s="274"/>
      <c r="AG31" s="274"/>
      <c r="AH31" s="274"/>
      <c r="AI31" s="274"/>
      <c r="AJ31" s="274"/>
      <c r="AK31" s="274"/>
      <c r="AL31" s="274"/>
      <c r="AM31" s="274"/>
      <c r="AN31" s="274"/>
      <c r="AO31" s="274"/>
      <c r="AP31" s="274"/>
      <c r="AQ31" s="274"/>
      <c r="AR31" s="274"/>
      <c r="AS31" s="274"/>
      <c r="AU31" s="286"/>
      <c r="AV31" s="287"/>
      <c r="AW31" s="287"/>
      <c r="AX31" s="287"/>
      <c r="AY31" s="279"/>
      <c r="AZ31" s="279"/>
      <c r="BA31" s="279"/>
      <c r="BB31" s="93"/>
      <c r="BC31" s="269"/>
      <c r="BD31" s="269"/>
      <c r="BE31" s="269"/>
      <c r="BF31" s="269"/>
      <c r="BG31" s="269"/>
      <c r="BH31" s="269"/>
      <c r="BI31" s="269"/>
      <c r="BJ31" s="269"/>
      <c r="BK31" s="269"/>
      <c r="BL31" s="269"/>
      <c r="BM31" s="269"/>
      <c r="BN31" s="269"/>
      <c r="BO31" s="269"/>
      <c r="BP31" s="269"/>
      <c r="BQ31" s="269"/>
      <c r="BR31" s="269"/>
      <c r="BS31" s="269"/>
      <c r="BT31" s="269"/>
      <c r="BU31" s="269"/>
      <c r="BV31" s="269"/>
      <c r="BW31" s="269"/>
      <c r="BX31" s="269"/>
      <c r="BY31" s="269"/>
      <c r="BZ31" s="269"/>
      <c r="CA31" s="269"/>
      <c r="CB31" s="269"/>
      <c r="CC31" s="269"/>
      <c r="CD31" s="269"/>
      <c r="CE31" s="269"/>
      <c r="CF31" s="269"/>
      <c r="CG31" s="269"/>
      <c r="CH31" s="269"/>
      <c r="CI31" s="269"/>
      <c r="CJ31" s="269"/>
      <c r="CK31" s="269"/>
      <c r="CL31" s="269"/>
      <c r="CM31" s="269"/>
      <c r="CN31" s="269"/>
      <c r="CO31" s="269"/>
      <c r="CP31" s="269"/>
      <c r="CQ31" s="269"/>
      <c r="CR31" s="269"/>
      <c r="CS31" s="269"/>
      <c r="CT31" s="269"/>
      <c r="CU31" s="269"/>
      <c r="CV31" s="269"/>
      <c r="CW31" s="269"/>
      <c r="CX31" s="269"/>
      <c r="CY31" s="269"/>
      <c r="CZ31" s="269"/>
      <c r="DA31" s="269"/>
      <c r="DB31" s="269"/>
      <c r="DC31" s="269"/>
      <c r="DD31" s="269"/>
      <c r="DE31" s="269"/>
      <c r="DF31" s="269"/>
      <c r="DG31" s="269"/>
      <c r="DH31" s="269"/>
      <c r="DI31" s="269"/>
      <c r="DJ31" s="269"/>
      <c r="DK31" s="269"/>
      <c r="DL31" s="269"/>
      <c r="DM31" s="269"/>
      <c r="DN31" s="269"/>
      <c r="DO31" s="269"/>
      <c r="DP31" s="269"/>
      <c r="DQ31" s="269"/>
      <c r="DR31" s="269"/>
      <c r="DS31" s="269"/>
      <c r="DT31" s="269"/>
      <c r="DU31" s="269"/>
      <c r="DV31" s="269"/>
      <c r="DW31" s="269"/>
      <c r="DX31" s="269"/>
      <c r="DY31" s="269"/>
      <c r="DZ31" s="269"/>
      <c r="EA31" s="269"/>
      <c r="EB31" s="269"/>
      <c r="EC31" s="269"/>
      <c r="ED31" s="269"/>
      <c r="EE31" s="269"/>
      <c r="EF31" s="269"/>
      <c r="EG31" s="269"/>
      <c r="EH31" s="269"/>
      <c r="EI31" s="269"/>
      <c r="EJ31" s="269"/>
      <c r="EK31" s="269"/>
      <c r="EL31" s="269"/>
      <c r="EM31" s="269"/>
      <c r="EN31" s="269"/>
      <c r="EO31" s="269"/>
      <c r="EP31" s="269"/>
      <c r="EQ31" s="269"/>
      <c r="ER31" s="269"/>
      <c r="ES31" s="269"/>
      <c r="ET31" s="269"/>
      <c r="EU31" s="269"/>
      <c r="EV31" s="269"/>
      <c r="EW31" s="269"/>
      <c r="EX31" s="269"/>
      <c r="EY31" s="269"/>
      <c r="EZ31" s="269"/>
      <c r="FA31" s="269"/>
      <c r="FB31" s="269"/>
      <c r="FC31" s="269"/>
      <c r="FD31" s="269"/>
      <c r="FE31" s="269"/>
      <c r="FF31" s="269"/>
      <c r="FG31" s="269"/>
      <c r="FH31" s="269"/>
      <c r="FI31" s="269"/>
      <c r="FJ31" s="269"/>
      <c r="FK31" s="269"/>
      <c r="FL31" s="269"/>
      <c r="FM31" s="269"/>
      <c r="FN31" s="269"/>
      <c r="FO31" s="269"/>
      <c r="FP31" s="269"/>
      <c r="FQ31" s="269"/>
      <c r="FR31" s="269"/>
      <c r="FS31" s="269"/>
      <c r="FT31" s="269"/>
      <c r="FU31" s="269"/>
      <c r="FV31" s="269"/>
      <c r="FW31" s="269"/>
      <c r="FX31" s="269"/>
      <c r="FY31" s="269"/>
      <c r="FZ31" s="269"/>
      <c r="GA31" s="269"/>
      <c r="GB31" s="269"/>
      <c r="GC31" s="269"/>
      <c r="GD31" s="269"/>
      <c r="GE31" s="269"/>
      <c r="GF31" s="269"/>
      <c r="GG31" s="269"/>
      <c r="GH31" s="269"/>
      <c r="GI31" s="269"/>
      <c r="GJ31" s="269"/>
      <c r="GK31" s="269"/>
      <c r="GL31" s="269"/>
      <c r="GM31" s="269"/>
      <c r="GN31" s="269"/>
      <c r="GO31" s="269"/>
      <c r="GP31" s="269"/>
      <c r="GQ31" s="269"/>
      <c r="GR31" s="269"/>
      <c r="GS31" s="269"/>
      <c r="GT31" s="269"/>
      <c r="GU31" s="269"/>
      <c r="GV31" s="269"/>
      <c r="GW31" s="269"/>
      <c r="GX31" s="269"/>
      <c r="GY31" s="269"/>
      <c r="GZ31" s="269"/>
      <c r="HA31" s="269"/>
      <c r="HB31" s="269"/>
      <c r="HD31" s="282"/>
      <c r="HE31" s="268"/>
      <c r="HF31" s="268"/>
      <c r="HG31" s="268"/>
      <c r="HH31" s="268"/>
      <c r="HI31" s="268"/>
      <c r="HJ31" s="268"/>
      <c r="HK31" s="268"/>
      <c r="HO31" s="282"/>
      <c r="HP31" s="268"/>
      <c r="HQ31" s="268"/>
      <c r="HR31" s="268"/>
      <c r="HS31" s="268"/>
      <c r="HT31" s="268"/>
      <c r="HU31" s="268"/>
      <c r="HV31" s="268"/>
      <c r="HY31" s="136"/>
      <c r="HZ31" s="137"/>
      <c r="IA31" s="137"/>
      <c r="IB31" s="137"/>
      <c r="IC31" s="137"/>
      <c r="ID31" s="137"/>
      <c r="IE31" s="137"/>
      <c r="IF31" s="137"/>
      <c r="IG31" s="137"/>
      <c r="IH31" s="137"/>
      <c r="II31" s="126"/>
      <c r="IJ31" s="134"/>
      <c r="IK31" s="134"/>
      <c r="IL31" s="134"/>
      <c r="IM31" s="134"/>
      <c r="IN31" s="134"/>
      <c r="IO31" s="134"/>
      <c r="IP31" s="138"/>
      <c r="IQ31" s="126"/>
      <c r="IR31" s="126"/>
      <c r="IS31" s="126"/>
      <c r="IT31" s="126"/>
      <c r="IU31" s="126"/>
      <c r="IV31" s="126"/>
      <c r="IW31" s="126"/>
      <c r="IX31" s="126"/>
      <c r="IY31" s="126"/>
      <c r="IZ31" s="126"/>
    </row>
    <row r="32" spans="2:261" ht="0.95" customHeight="1" x14ac:dyDescent="0.25">
      <c r="AI32" s="138"/>
      <c r="AJ32" s="139"/>
      <c r="AK32" s="139"/>
      <c r="AL32" s="139"/>
      <c r="AM32" s="139"/>
      <c r="AN32" s="139"/>
      <c r="AO32" s="139"/>
      <c r="AP32" s="139"/>
      <c r="AQ32" s="139"/>
      <c r="HB32" s="140"/>
      <c r="HD32" s="135"/>
      <c r="HG32" s="93"/>
      <c r="HH32" s="93"/>
      <c r="HI32" s="93"/>
      <c r="HJ32" s="93"/>
      <c r="HK32" s="93"/>
      <c r="HL32" s="93"/>
      <c r="HN32" s="93"/>
      <c r="HO32" s="93"/>
      <c r="HP32" s="93"/>
      <c r="HQ32" s="93"/>
      <c r="HS32" s="93"/>
      <c r="HT32" s="93"/>
      <c r="HU32" s="93"/>
      <c r="HV32" s="93"/>
      <c r="HW32" s="93"/>
      <c r="HX32" s="93"/>
    </row>
    <row r="33" spans="2:261" ht="0.95" customHeight="1" x14ac:dyDescent="0.25">
      <c r="B33" s="131"/>
      <c r="AK33" s="284"/>
      <c r="AL33" s="276"/>
      <c r="AM33" s="276"/>
      <c r="AN33" s="276"/>
      <c r="AO33" s="276"/>
      <c r="AP33" s="276"/>
      <c r="AQ33" s="276"/>
      <c r="AR33" s="276"/>
      <c r="AS33" s="276"/>
      <c r="AT33" s="276"/>
      <c r="AU33" s="276"/>
      <c r="AV33" s="276"/>
      <c r="AW33" s="276"/>
      <c r="AX33" s="276"/>
      <c r="AY33" s="276"/>
      <c r="AZ33" s="276"/>
      <c r="BA33" s="277"/>
      <c r="BB33" s="132"/>
      <c r="HD33" s="135"/>
      <c r="HE33" s="135"/>
      <c r="HF33" s="135"/>
      <c r="HG33" s="135"/>
      <c r="HH33" s="135"/>
      <c r="HI33" s="135"/>
      <c r="HJ33" s="135"/>
      <c r="HK33" s="135"/>
      <c r="HL33" s="135"/>
      <c r="HM33" s="135"/>
      <c r="HN33" s="135"/>
      <c r="HO33" s="135"/>
      <c r="HP33" s="135"/>
      <c r="HQ33" s="135"/>
      <c r="HR33" s="135"/>
      <c r="HS33" s="135"/>
      <c r="HT33" s="135"/>
      <c r="HU33" s="135"/>
      <c r="HV33" s="135"/>
      <c r="HW33" s="135"/>
      <c r="HX33" s="135"/>
      <c r="HY33" s="135"/>
      <c r="HZ33" s="135"/>
      <c r="IA33" s="135"/>
      <c r="IB33" s="135"/>
      <c r="IC33" s="135"/>
      <c r="ID33" s="135"/>
      <c r="IE33" s="135"/>
      <c r="IF33" s="135"/>
      <c r="IG33" s="135"/>
      <c r="IH33" s="135"/>
      <c r="II33" s="135"/>
      <c r="IJ33" s="135"/>
      <c r="IK33" s="135"/>
      <c r="IL33" s="135"/>
      <c r="IM33" s="135"/>
      <c r="IN33" s="135"/>
      <c r="IO33" s="135"/>
    </row>
    <row r="34" spans="2:261" ht="0.95" customHeight="1" x14ac:dyDescent="0.25">
      <c r="G34" s="138"/>
      <c r="H34" s="141"/>
      <c r="I34" s="141"/>
      <c r="J34" s="141"/>
      <c r="K34" s="141"/>
      <c r="L34" s="141"/>
      <c r="M34" s="141"/>
      <c r="N34" s="141"/>
      <c r="O34" s="141"/>
      <c r="P34" s="142"/>
      <c r="Q34" s="132"/>
      <c r="R34" s="132"/>
      <c r="S34" s="133"/>
      <c r="T34" s="133"/>
      <c r="AK34" s="269"/>
      <c r="AL34" s="288"/>
      <c r="AM34" s="288"/>
      <c r="AN34" s="288"/>
      <c r="AO34" s="288"/>
      <c r="AP34" s="288"/>
      <c r="AQ34" s="288"/>
      <c r="AR34" s="288"/>
      <c r="AS34" s="268"/>
      <c r="AT34" s="268"/>
      <c r="AU34" s="268"/>
      <c r="AV34" s="268"/>
      <c r="AW34" s="268"/>
      <c r="AX34" s="268"/>
      <c r="AY34" s="268"/>
      <c r="AZ34" s="268"/>
      <c r="BA34" s="268"/>
      <c r="HD34" s="285"/>
      <c r="HE34" s="258"/>
      <c r="HF34" s="258"/>
      <c r="HG34" s="258"/>
      <c r="HH34" s="258"/>
      <c r="HI34" s="258"/>
      <c r="HJ34" s="258"/>
      <c r="HK34" s="258"/>
      <c r="HL34" s="258"/>
      <c r="HM34" s="258"/>
      <c r="HN34" s="258"/>
      <c r="HO34" s="258"/>
      <c r="HP34" s="258"/>
      <c r="HQ34" s="258"/>
      <c r="HR34" s="258"/>
      <c r="HS34" s="258"/>
      <c r="HT34" s="258"/>
      <c r="HU34" s="258"/>
      <c r="HV34" s="258"/>
      <c r="HW34" s="258"/>
      <c r="HX34" s="134"/>
      <c r="HY34" s="272"/>
      <c r="HZ34" s="276"/>
      <c r="IA34" s="276"/>
      <c r="IB34" s="276"/>
      <c r="IC34" s="276"/>
      <c r="ID34" s="276"/>
      <c r="IE34" s="276"/>
      <c r="IF34" s="276"/>
      <c r="IG34" s="276"/>
      <c r="IH34" s="276"/>
      <c r="II34" s="275"/>
      <c r="IJ34" s="276"/>
      <c r="IK34" s="276"/>
      <c r="IL34" s="276"/>
      <c r="IM34" s="276"/>
      <c r="IN34" s="276"/>
      <c r="IO34" s="276"/>
      <c r="IP34" s="276"/>
    </row>
    <row r="35" spans="2:261" s="135" customFormat="1" ht="0.95" customHeight="1" x14ac:dyDescent="0.25"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K35" s="289"/>
      <c r="AL35" s="290"/>
      <c r="AM35" s="290"/>
      <c r="AN35" s="290"/>
      <c r="AO35" s="290"/>
      <c r="AP35" s="290"/>
      <c r="AQ35" s="290"/>
      <c r="AR35" s="290"/>
      <c r="AS35" s="290"/>
      <c r="AT35" s="290"/>
      <c r="AU35" s="290"/>
      <c r="AV35" s="290"/>
      <c r="AW35" s="290"/>
      <c r="AX35" s="290"/>
      <c r="AY35" s="290"/>
      <c r="AZ35" s="290"/>
      <c r="BA35" s="268"/>
      <c r="BB35" s="93"/>
      <c r="HD35" s="285"/>
      <c r="HE35" s="258"/>
      <c r="HF35" s="258"/>
      <c r="HG35" s="258"/>
      <c r="HH35" s="258"/>
      <c r="HI35" s="258"/>
      <c r="HJ35" s="258"/>
      <c r="HK35" s="258"/>
      <c r="HL35" s="258"/>
      <c r="HM35" s="258"/>
      <c r="HN35" s="258"/>
      <c r="HO35" s="258"/>
      <c r="HP35" s="258"/>
      <c r="HQ35" s="258"/>
      <c r="HR35" s="258"/>
      <c r="HS35" s="258"/>
      <c r="HT35" s="258"/>
      <c r="HU35" s="258"/>
      <c r="HV35" s="258"/>
      <c r="HW35" s="258"/>
      <c r="HY35" s="272"/>
      <c r="HZ35" s="276"/>
      <c r="IA35" s="276"/>
      <c r="IB35" s="276"/>
      <c r="IC35" s="276"/>
      <c r="ID35" s="276"/>
      <c r="IE35" s="276"/>
      <c r="IF35" s="276"/>
      <c r="IG35" s="276"/>
      <c r="IH35" s="276"/>
      <c r="II35" s="275"/>
      <c r="IJ35" s="276"/>
      <c r="IK35" s="276"/>
      <c r="IL35" s="276"/>
      <c r="IM35" s="276"/>
      <c r="IN35" s="276"/>
      <c r="IO35" s="276"/>
      <c r="IP35" s="276"/>
      <c r="IW35" s="126"/>
      <c r="IX35" s="126"/>
      <c r="IY35" s="126"/>
      <c r="IZ35" s="126"/>
      <c r="JA35" s="126"/>
    </row>
    <row r="36" spans="2:261" ht="0.95" customHeight="1" x14ac:dyDescent="0.25">
      <c r="B36" s="282"/>
      <c r="C36" s="268"/>
      <c r="D36" s="268"/>
      <c r="E36" s="268"/>
      <c r="F36" s="268"/>
      <c r="G36" s="268"/>
      <c r="H36" s="268"/>
      <c r="I36" s="268"/>
      <c r="J36" s="285"/>
      <c r="K36" s="274"/>
      <c r="L36" s="274"/>
      <c r="M36" s="274"/>
      <c r="N36" s="274"/>
      <c r="O36" s="274"/>
      <c r="P36" s="274"/>
      <c r="Q36" s="274"/>
      <c r="R36" s="274"/>
      <c r="S36" s="274"/>
      <c r="T36" s="274"/>
      <c r="U36" s="274"/>
      <c r="V36" s="274"/>
      <c r="W36" s="274"/>
      <c r="X36" s="274"/>
      <c r="Y36" s="274"/>
      <c r="Z36" s="274"/>
      <c r="AA36" s="274"/>
      <c r="AB36" s="274"/>
      <c r="AC36" s="274"/>
      <c r="AD36" s="274"/>
      <c r="AE36" s="274"/>
      <c r="AF36" s="274"/>
      <c r="AG36" s="274"/>
      <c r="AH36" s="274"/>
      <c r="AI36" s="274"/>
      <c r="AJ36" s="274"/>
      <c r="AK36" s="274"/>
      <c r="AL36" s="274"/>
      <c r="AM36" s="274"/>
      <c r="AN36" s="274"/>
      <c r="AO36" s="274"/>
      <c r="AP36" s="274"/>
      <c r="AQ36" s="274"/>
      <c r="AR36" s="274"/>
      <c r="AS36" s="274"/>
      <c r="AU36" s="286"/>
      <c r="AV36" s="287"/>
      <c r="AW36" s="287"/>
      <c r="AX36" s="287"/>
      <c r="AY36" s="279"/>
      <c r="AZ36" s="279"/>
      <c r="BA36" s="279"/>
      <c r="BB36" s="93"/>
      <c r="HD36" s="285"/>
      <c r="HE36" s="258"/>
      <c r="HF36" s="258"/>
      <c r="HG36" s="258"/>
      <c r="HH36" s="258"/>
      <c r="HI36" s="258"/>
      <c r="HJ36" s="258"/>
      <c r="HK36" s="258"/>
      <c r="HL36" s="258"/>
      <c r="HM36" s="258"/>
      <c r="HN36" s="258"/>
      <c r="HO36" s="258"/>
      <c r="HP36" s="258"/>
      <c r="HQ36" s="258"/>
      <c r="HR36" s="258"/>
      <c r="HS36" s="258"/>
      <c r="HT36" s="258"/>
      <c r="HU36" s="258"/>
      <c r="HV36" s="258"/>
      <c r="HW36" s="258"/>
      <c r="HX36" s="134"/>
      <c r="HY36" s="275"/>
      <c r="HZ36" s="276"/>
      <c r="IA36" s="276"/>
      <c r="IB36" s="276"/>
      <c r="IC36" s="276"/>
      <c r="ID36" s="276"/>
      <c r="IE36" s="276"/>
      <c r="IF36" s="276"/>
      <c r="IG36" s="276"/>
      <c r="IH36" s="276"/>
      <c r="II36" s="275"/>
      <c r="IJ36" s="276"/>
      <c r="IK36" s="276"/>
      <c r="IL36" s="276"/>
      <c r="IM36" s="276"/>
      <c r="IN36" s="276"/>
      <c r="IO36" s="276"/>
      <c r="IP36" s="276"/>
      <c r="JA36" s="93"/>
    </row>
    <row r="37" spans="2:261" ht="0.95" customHeight="1" x14ac:dyDescent="0.25">
      <c r="B37" s="268"/>
      <c r="C37" s="268"/>
      <c r="D37" s="268"/>
      <c r="E37" s="268"/>
      <c r="F37" s="268"/>
      <c r="G37" s="268"/>
      <c r="H37" s="268"/>
      <c r="I37" s="268"/>
      <c r="J37" s="268"/>
      <c r="K37" s="268"/>
      <c r="L37" s="268"/>
      <c r="M37" s="268"/>
      <c r="N37" s="268"/>
      <c r="O37" s="268"/>
      <c r="P37" s="268"/>
      <c r="Q37" s="268"/>
      <c r="R37" s="268"/>
      <c r="S37" s="268"/>
      <c r="T37" s="268"/>
      <c r="U37" s="268"/>
      <c r="V37" s="268"/>
      <c r="W37" s="268"/>
      <c r="X37" s="268"/>
      <c r="Y37" s="268"/>
      <c r="Z37" s="268"/>
      <c r="AA37" s="268"/>
      <c r="AB37" s="268"/>
      <c r="AC37" s="268"/>
      <c r="AD37" s="268"/>
      <c r="AE37" s="268"/>
      <c r="AF37" s="268"/>
      <c r="AG37" s="268"/>
      <c r="AH37" s="268"/>
      <c r="AI37" s="268"/>
      <c r="AJ37" s="268"/>
      <c r="AK37" s="268"/>
      <c r="AL37" s="268"/>
      <c r="AM37" s="268"/>
      <c r="AN37" s="268"/>
      <c r="AO37" s="268"/>
      <c r="AP37" s="268"/>
      <c r="AQ37" s="268"/>
      <c r="AR37" s="268"/>
      <c r="AS37" s="268"/>
      <c r="AU37" s="287"/>
      <c r="AV37" s="287"/>
      <c r="AW37" s="287"/>
      <c r="AX37" s="287"/>
      <c r="AY37" s="279"/>
      <c r="AZ37" s="279"/>
      <c r="BA37" s="279"/>
      <c r="BB37" s="93"/>
      <c r="HD37" s="258"/>
      <c r="HE37" s="258"/>
      <c r="HF37" s="258"/>
      <c r="HG37" s="258"/>
      <c r="HH37" s="258"/>
      <c r="HI37" s="258"/>
      <c r="HJ37" s="258"/>
      <c r="HK37" s="258"/>
      <c r="HL37" s="258"/>
      <c r="HM37" s="258"/>
      <c r="HN37" s="258"/>
      <c r="HO37" s="258"/>
      <c r="HP37" s="258"/>
      <c r="HQ37" s="258"/>
      <c r="HR37" s="258"/>
      <c r="HS37" s="258"/>
      <c r="HT37" s="258"/>
      <c r="HU37" s="258"/>
      <c r="HV37" s="258"/>
      <c r="HW37" s="258"/>
      <c r="HX37" s="134"/>
      <c r="HY37" s="276"/>
      <c r="HZ37" s="276"/>
      <c r="IA37" s="276"/>
      <c r="IB37" s="276"/>
      <c r="IC37" s="276"/>
      <c r="ID37" s="276"/>
      <c r="IE37" s="276"/>
      <c r="IF37" s="276"/>
      <c r="IG37" s="276"/>
      <c r="IH37" s="276"/>
      <c r="II37" s="276"/>
      <c r="IJ37" s="276"/>
      <c r="IK37" s="276"/>
      <c r="IL37" s="276"/>
      <c r="IM37" s="276"/>
      <c r="IN37" s="276"/>
      <c r="IO37" s="276"/>
      <c r="IP37" s="276"/>
    </row>
    <row r="38" spans="2:261" s="135" customFormat="1" ht="0.95" customHeight="1" x14ac:dyDescent="0.25">
      <c r="B38" s="126"/>
      <c r="C38" s="126"/>
      <c r="D38" s="126"/>
      <c r="E38" s="126"/>
      <c r="F38" s="126"/>
      <c r="G38" s="126"/>
      <c r="H38" s="126"/>
      <c r="I38" s="126"/>
      <c r="J38" s="285"/>
      <c r="K38" s="274"/>
      <c r="L38" s="274"/>
      <c r="M38" s="274"/>
      <c r="N38" s="274"/>
      <c r="O38" s="274"/>
      <c r="P38" s="274"/>
      <c r="Q38" s="274"/>
      <c r="R38" s="274"/>
      <c r="S38" s="274"/>
      <c r="T38" s="274"/>
      <c r="U38" s="274"/>
      <c r="V38" s="274"/>
      <c r="W38" s="274"/>
      <c r="X38" s="274"/>
      <c r="Y38" s="274"/>
      <c r="Z38" s="274"/>
      <c r="AA38" s="274"/>
      <c r="AB38" s="274"/>
      <c r="AC38" s="274"/>
      <c r="AD38" s="274"/>
      <c r="AE38" s="274"/>
      <c r="AF38" s="274"/>
      <c r="AG38" s="274"/>
      <c r="AH38" s="274"/>
      <c r="AI38" s="274"/>
      <c r="AJ38" s="274"/>
      <c r="AK38" s="274"/>
      <c r="AL38" s="274"/>
      <c r="AM38" s="274"/>
      <c r="AN38" s="274"/>
      <c r="AO38" s="274"/>
      <c r="AP38" s="274"/>
      <c r="AQ38" s="274"/>
      <c r="AR38" s="274"/>
      <c r="AS38" s="274"/>
      <c r="AU38" s="286"/>
      <c r="AV38" s="287"/>
      <c r="AW38" s="287"/>
      <c r="AX38" s="287"/>
      <c r="AY38" s="279"/>
      <c r="AZ38" s="279"/>
      <c r="BA38" s="279"/>
      <c r="BB38" s="93"/>
      <c r="BC38" s="269"/>
      <c r="BD38" s="269"/>
      <c r="BE38" s="269"/>
      <c r="BF38" s="269"/>
      <c r="BG38" s="269"/>
      <c r="BH38" s="269"/>
      <c r="BI38" s="269"/>
      <c r="BJ38" s="269"/>
      <c r="BK38" s="269"/>
      <c r="BL38" s="269"/>
      <c r="BM38" s="269"/>
      <c r="BN38" s="269"/>
      <c r="BO38" s="269"/>
      <c r="BP38" s="269"/>
      <c r="BQ38" s="269"/>
      <c r="BR38" s="269"/>
      <c r="BS38" s="269"/>
      <c r="BT38" s="269"/>
      <c r="BU38" s="269"/>
      <c r="BV38" s="269"/>
      <c r="BW38" s="269"/>
      <c r="BX38" s="269"/>
      <c r="BY38" s="269"/>
      <c r="BZ38" s="269"/>
      <c r="CA38" s="269"/>
      <c r="CB38" s="269"/>
      <c r="CC38" s="269"/>
      <c r="CD38" s="269"/>
      <c r="CE38" s="269"/>
      <c r="CF38" s="269"/>
      <c r="CG38" s="269"/>
      <c r="CH38" s="269"/>
      <c r="CI38" s="269"/>
      <c r="CJ38" s="269"/>
      <c r="CK38" s="269"/>
      <c r="CL38" s="269"/>
      <c r="CM38" s="269"/>
      <c r="CN38" s="269"/>
      <c r="CO38" s="269"/>
      <c r="CP38" s="269"/>
      <c r="CQ38" s="269"/>
      <c r="CR38" s="269"/>
      <c r="CS38" s="269"/>
      <c r="CT38" s="269"/>
      <c r="CU38" s="269"/>
      <c r="CV38" s="269"/>
      <c r="CW38" s="269"/>
      <c r="CX38" s="269"/>
      <c r="CY38" s="269"/>
      <c r="CZ38" s="269"/>
      <c r="DA38" s="269"/>
      <c r="DB38" s="269"/>
      <c r="DC38" s="269"/>
      <c r="DD38" s="269"/>
      <c r="DE38" s="269"/>
      <c r="DF38" s="269"/>
      <c r="DG38" s="269"/>
      <c r="DH38" s="269"/>
      <c r="DI38" s="269"/>
      <c r="DJ38" s="269"/>
      <c r="DK38" s="269"/>
      <c r="DL38" s="269"/>
      <c r="DM38" s="269"/>
      <c r="DN38" s="269"/>
      <c r="DO38" s="269"/>
      <c r="DP38" s="269"/>
      <c r="DQ38" s="269"/>
      <c r="DR38" s="269"/>
      <c r="DS38" s="269"/>
      <c r="DT38" s="269"/>
      <c r="DU38" s="269"/>
      <c r="DV38" s="269"/>
      <c r="DW38" s="269"/>
      <c r="DX38" s="269"/>
      <c r="DY38" s="269"/>
      <c r="DZ38" s="269"/>
      <c r="EA38" s="269"/>
      <c r="EB38" s="269"/>
      <c r="EC38" s="269"/>
      <c r="ED38" s="269"/>
      <c r="EE38" s="269"/>
      <c r="EF38" s="269"/>
      <c r="EG38" s="269"/>
      <c r="EH38" s="269"/>
      <c r="EI38" s="269"/>
      <c r="EJ38" s="269"/>
      <c r="EK38" s="269"/>
      <c r="EL38" s="269"/>
      <c r="EM38" s="269"/>
      <c r="EN38" s="269"/>
      <c r="EO38" s="269"/>
      <c r="EP38" s="269"/>
      <c r="EQ38" s="269"/>
      <c r="ER38" s="269"/>
      <c r="ES38" s="269"/>
      <c r="ET38" s="269"/>
      <c r="EU38" s="269"/>
      <c r="EV38" s="269"/>
      <c r="EW38" s="269"/>
      <c r="EX38" s="269"/>
      <c r="EY38" s="269"/>
      <c r="EZ38" s="269"/>
      <c r="FA38" s="269"/>
      <c r="FB38" s="269"/>
      <c r="FC38" s="269"/>
      <c r="FD38" s="269"/>
      <c r="FE38" s="269"/>
      <c r="FF38" s="269"/>
      <c r="FG38" s="269"/>
      <c r="FH38" s="269"/>
      <c r="FI38" s="269"/>
      <c r="FJ38" s="269"/>
      <c r="FK38" s="269"/>
      <c r="FL38" s="269"/>
      <c r="FM38" s="269"/>
      <c r="FN38" s="269"/>
      <c r="FO38" s="269"/>
      <c r="FP38" s="269"/>
      <c r="FQ38" s="269"/>
      <c r="FR38" s="269"/>
      <c r="FS38" s="269"/>
      <c r="FT38" s="269"/>
      <c r="FU38" s="269"/>
      <c r="FV38" s="269"/>
      <c r="FW38" s="269"/>
      <c r="FX38" s="269"/>
      <c r="FY38" s="269"/>
      <c r="FZ38" s="269"/>
      <c r="GA38" s="269"/>
      <c r="GB38" s="269"/>
      <c r="GC38" s="269"/>
      <c r="GD38" s="269"/>
      <c r="GE38" s="269"/>
      <c r="GF38" s="269"/>
      <c r="GG38" s="269"/>
      <c r="GH38" s="269"/>
      <c r="GI38" s="269"/>
      <c r="GJ38" s="269"/>
      <c r="GK38" s="269"/>
      <c r="GL38" s="269"/>
      <c r="GM38" s="269"/>
      <c r="GN38" s="269"/>
      <c r="GO38" s="269"/>
      <c r="GP38" s="269"/>
      <c r="GQ38" s="269"/>
      <c r="GR38" s="269"/>
      <c r="GS38" s="269"/>
      <c r="GT38" s="269"/>
      <c r="GU38" s="269"/>
      <c r="GV38" s="269"/>
      <c r="GW38" s="269"/>
      <c r="GX38" s="269"/>
      <c r="GY38" s="269"/>
      <c r="GZ38" s="269"/>
      <c r="HA38" s="269"/>
      <c r="HB38" s="269"/>
      <c r="HD38" s="282"/>
      <c r="HE38" s="268"/>
      <c r="HF38" s="268"/>
      <c r="HG38" s="268"/>
      <c r="HH38" s="268"/>
      <c r="HI38" s="268"/>
      <c r="HJ38" s="268"/>
      <c r="HK38" s="268"/>
      <c r="HO38" s="282"/>
      <c r="HP38" s="268"/>
      <c r="HQ38" s="268"/>
      <c r="HR38" s="268"/>
      <c r="HS38" s="268"/>
      <c r="HT38" s="268"/>
      <c r="HU38" s="268"/>
      <c r="HV38" s="268"/>
      <c r="HY38" s="136"/>
      <c r="HZ38" s="137"/>
      <c r="IA38" s="137"/>
      <c r="IB38" s="137"/>
      <c r="IC38" s="137"/>
      <c r="ID38" s="137"/>
      <c r="IE38" s="137"/>
      <c r="IF38" s="137"/>
      <c r="IG38" s="137"/>
      <c r="IH38" s="137"/>
      <c r="II38" s="126"/>
      <c r="IJ38" s="134"/>
      <c r="IK38" s="134"/>
      <c r="IL38" s="134"/>
      <c r="IM38" s="134"/>
      <c r="IN38" s="134"/>
      <c r="IO38" s="134"/>
      <c r="IP38" s="138"/>
      <c r="IQ38" s="126"/>
      <c r="IR38" s="126"/>
      <c r="IS38" s="126"/>
      <c r="IT38" s="126"/>
      <c r="IU38" s="126"/>
      <c r="IV38" s="126"/>
      <c r="IW38" s="126"/>
      <c r="IX38" s="126"/>
      <c r="IY38" s="126"/>
      <c r="IZ38" s="126"/>
    </row>
    <row r="39" spans="2:261" ht="0.95" customHeight="1" x14ac:dyDescent="0.25">
      <c r="AI39" s="138"/>
      <c r="AJ39" s="139"/>
      <c r="AK39" s="139"/>
      <c r="AL39" s="139"/>
      <c r="AM39" s="139"/>
      <c r="AN39" s="139"/>
      <c r="AO39" s="139"/>
      <c r="AP39" s="139"/>
      <c r="AQ39" s="139"/>
      <c r="HB39" s="140"/>
      <c r="HD39" s="135"/>
      <c r="HG39" s="93"/>
      <c r="HH39" s="93"/>
      <c r="HI39" s="93"/>
      <c r="HJ39" s="93"/>
      <c r="HK39" s="93"/>
      <c r="HL39" s="93"/>
      <c r="HN39" s="93"/>
      <c r="HO39" s="93"/>
      <c r="HP39" s="93"/>
      <c r="HQ39" s="93"/>
      <c r="HS39" s="93"/>
      <c r="HT39" s="93"/>
      <c r="HU39" s="93"/>
      <c r="HV39" s="93"/>
      <c r="HW39" s="93"/>
      <c r="HX39" s="93"/>
    </row>
    <row r="40" spans="2:261" ht="0.95" customHeight="1" x14ac:dyDescent="0.25">
      <c r="B40" s="131"/>
      <c r="AK40" s="284"/>
      <c r="AL40" s="276"/>
      <c r="AM40" s="276"/>
      <c r="AN40" s="276"/>
      <c r="AO40" s="276"/>
      <c r="AP40" s="276"/>
      <c r="AQ40" s="276"/>
      <c r="AR40" s="276"/>
      <c r="AS40" s="276"/>
      <c r="AT40" s="276"/>
      <c r="AU40" s="276"/>
      <c r="AV40" s="276"/>
      <c r="AW40" s="276"/>
      <c r="AX40" s="276"/>
      <c r="AY40" s="276"/>
      <c r="AZ40" s="276"/>
      <c r="BA40" s="277"/>
      <c r="BB40" s="132"/>
      <c r="HD40" s="135"/>
      <c r="HE40" s="135"/>
      <c r="HF40" s="135"/>
      <c r="HG40" s="135"/>
      <c r="HH40" s="135"/>
      <c r="HI40" s="135"/>
      <c r="HJ40" s="135"/>
      <c r="HK40" s="135"/>
      <c r="HL40" s="135"/>
      <c r="HM40" s="135"/>
      <c r="HN40" s="135"/>
      <c r="HO40" s="135"/>
      <c r="HP40" s="135"/>
      <c r="HQ40" s="135"/>
      <c r="HR40" s="135"/>
      <c r="HS40" s="135"/>
      <c r="HT40" s="135"/>
      <c r="HU40" s="135"/>
      <c r="HV40" s="135"/>
      <c r="HW40" s="135"/>
      <c r="HX40" s="135"/>
      <c r="HY40" s="135"/>
      <c r="HZ40" s="135"/>
      <c r="IA40" s="135"/>
      <c r="IB40" s="135"/>
      <c r="IC40" s="135"/>
      <c r="ID40" s="135"/>
      <c r="IE40" s="135"/>
      <c r="IF40" s="135"/>
      <c r="IG40" s="135"/>
      <c r="IH40" s="135"/>
      <c r="II40" s="135"/>
      <c r="IJ40" s="135"/>
      <c r="IK40" s="135"/>
      <c r="IL40" s="135"/>
      <c r="IM40" s="135"/>
      <c r="IN40" s="135"/>
      <c r="IO40" s="135"/>
    </row>
    <row r="41" spans="2:261" ht="0.95" customHeight="1" x14ac:dyDescent="0.25">
      <c r="G41" s="138"/>
      <c r="H41" s="141"/>
      <c r="I41" s="141"/>
      <c r="J41" s="141"/>
      <c r="K41" s="141"/>
      <c r="L41" s="141"/>
      <c r="M41" s="141"/>
      <c r="N41" s="141"/>
      <c r="O41" s="141"/>
      <c r="P41" s="142"/>
      <c r="Q41" s="132"/>
      <c r="R41" s="132"/>
      <c r="S41" s="133"/>
      <c r="T41" s="133"/>
      <c r="AK41" s="269"/>
      <c r="AL41" s="288"/>
      <c r="AM41" s="288"/>
      <c r="AN41" s="288"/>
      <c r="AO41" s="288"/>
      <c r="AP41" s="288"/>
      <c r="AQ41" s="288"/>
      <c r="AR41" s="288"/>
      <c r="AS41" s="268"/>
      <c r="AT41" s="268"/>
      <c r="AU41" s="268"/>
      <c r="AV41" s="268"/>
      <c r="AW41" s="268"/>
      <c r="AX41" s="268"/>
      <c r="AY41" s="268"/>
      <c r="AZ41" s="268"/>
      <c r="BA41" s="268"/>
      <c r="HD41" s="285"/>
      <c r="HE41" s="258"/>
      <c r="HF41" s="258"/>
      <c r="HG41" s="258"/>
      <c r="HH41" s="258"/>
      <c r="HI41" s="258"/>
      <c r="HJ41" s="258"/>
      <c r="HK41" s="258"/>
      <c r="HL41" s="258"/>
      <c r="HM41" s="258"/>
      <c r="HN41" s="258"/>
      <c r="HO41" s="258"/>
      <c r="HP41" s="258"/>
      <c r="HQ41" s="258"/>
      <c r="HR41" s="258"/>
      <c r="HS41" s="258"/>
      <c r="HT41" s="258"/>
      <c r="HU41" s="258"/>
      <c r="HV41" s="258"/>
      <c r="HW41" s="258"/>
      <c r="HX41" s="134"/>
      <c r="HY41" s="272"/>
      <c r="HZ41" s="276"/>
      <c r="IA41" s="276"/>
      <c r="IB41" s="276"/>
      <c r="IC41" s="276"/>
      <c r="ID41" s="276"/>
      <c r="IE41" s="276"/>
      <c r="IF41" s="276"/>
      <c r="IG41" s="276"/>
      <c r="IH41" s="276"/>
      <c r="II41" s="275"/>
      <c r="IJ41" s="276"/>
      <c r="IK41" s="276"/>
      <c r="IL41" s="276"/>
      <c r="IM41" s="276"/>
      <c r="IN41" s="276"/>
      <c r="IO41" s="276"/>
      <c r="IP41" s="276"/>
    </row>
    <row r="42" spans="2:261" s="135" customFormat="1" ht="0.95" customHeight="1" x14ac:dyDescent="0.25"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K42" s="289"/>
      <c r="AL42" s="290"/>
      <c r="AM42" s="290"/>
      <c r="AN42" s="290"/>
      <c r="AO42" s="290"/>
      <c r="AP42" s="290"/>
      <c r="AQ42" s="290"/>
      <c r="AR42" s="290"/>
      <c r="AS42" s="290"/>
      <c r="AT42" s="290"/>
      <c r="AU42" s="290"/>
      <c r="AV42" s="290"/>
      <c r="AW42" s="290"/>
      <c r="AX42" s="290"/>
      <c r="AY42" s="290"/>
      <c r="AZ42" s="290"/>
      <c r="BA42" s="268"/>
      <c r="BB42" s="93"/>
      <c r="HD42" s="285"/>
      <c r="HE42" s="258"/>
      <c r="HF42" s="258"/>
      <c r="HG42" s="258"/>
      <c r="HH42" s="258"/>
      <c r="HI42" s="258"/>
      <c r="HJ42" s="258"/>
      <c r="HK42" s="258"/>
      <c r="HL42" s="258"/>
      <c r="HM42" s="258"/>
      <c r="HN42" s="258"/>
      <c r="HO42" s="258"/>
      <c r="HP42" s="258"/>
      <c r="HQ42" s="258"/>
      <c r="HR42" s="258"/>
      <c r="HS42" s="258"/>
      <c r="HT42" s="258"/>
      <c r="HU42" s="258"/>
      <c r="HV42" s="258"/>
      <c r="HW42" s="258"/>
      <c r="HY42" s="272"/>
      <c r="HZ42" s="276"/>
      <c r="IA42" s="276"/>
      <c r="IB42" s="276"/>
      <c r="IC42" s="276"/>
      <c r="ID42" s="276"/>
      <c r="IE42" s="276"/>
      <c r="IF42" s="276"/>
      <c r="IG42" s="276"/>
      <c r="IH42" s="276"/>
      <c r="II42" s="275"/>
      <c r="IJ42" s="276"/>
      <c r="IK42" s="276"/>
      <c r="IL42" s="276"/>
      <c r="IM42" s="276"/>
      <c r="IN42" s="276"/>
      <c r="IO42" s="276"/>
      <c r="IP42" s="276"/>
      <c r="IW42" s="126"/>
      <c r="IX42" s="126"/>
      <c r="IY42" s="126"/>
      <c r="IZ42" s="126"/>
      <c r="JA42" s="126"/>
    </row>
    <row r="43" spans="2:261" ht="0.95" customHeight="1" x14ac:dyDescent="0.25">
      <c r="B43" s="282"/>
      <c r="C43" s="268"/>
      <c r="D43" s="268"/>
      <c r="E43" s="268"/>
      <c r="F43" s="268"/>
      <c r="G43" s="268"/>
      <c r="H43" s="268"/>
      <c r="I43" s="268"/>
      <c r="J43" s="285"/>
      <c r="K43" s="274"/>
      <c r="L43" s="274"/>
      <c r="M43" s="274"/>
      <c r="N43" s="274"/>
      <c r="O43" s="274"/>
      <c r="P43" s="274"/>
      <c r="Q43" s="274"/>
      <c r="R43" s="274"/>
      <c r="S43" s="274"/>
      <c r="T43" s="274"/>
      <c r="U43" s="274"/>
      <c r="V43" s="274"/>
      <c r="W43" s="274"/>
      <c r="X43" s="274"/>
      <c r="Y43" s="274"/>
      <c r="Z43" s="274"/>
      <c r="AA43" s="274"/>
      <c r="AB43" s="274"/>
      <c r="AC43" s="274"/>
      <c r="AD43" s="274"/>
      <c r="AE43" s="274"/>
      <c r="AF43" s="274"/>
      <c r="AG43" s="274"/>
      <c r="AH43" s="274"/>
      <c r="AI43" s="274"/>
      <c r="AJ43" s="274"/>
      <c r="AK43" s="274"/>
      <c r="AL43" s="274"/>
      <c r="AM43" s="274"/>
      <c r="AN43" s="274"/>
      <c r="AO43" s="274"/>
      <c r="AP43" s="274"/>
      <c r="AQ43" s="274"/>
      <c r="AR43" s="274"/>
      <c r="AS43" s="274"/>
      <c r="AU43" s="286"/>
      <c r="AV43" s="287"/>
      <c r="AW43" s="287"/>
      <c r="AX43" s="287"/>
      <c r="AY43" s="279"/>
      <c r="AZ43" s="279"/>
      <c r="BA43" s="279"/>
      <c r="BB43" s="93"/>
      <c r="HD43" s="285"/>
      <c r="HE43" s="258"/>
      <c r="HF43" s="258"/>
      <c r="HG43" s="258"/>
      <c r="HH43" s="258"/>
      <c r="HI43" s="258"/>
      <c r="HJ43" s="258"/>
      <c r="HK43" s="258"/>
      <c r="HL43" s="258"/>
      <c r="HM43" s="258"/>
      <c r="HN43" s="258"/>
      <c r="HO43" s="258"/>
      <c r="HP43" s="258"/>
      <c r="HQ43" s="258"/>
      <c r="HR43" s="258"/>
      <c r="HS43" s="258"/>
      <c r="HT43" s="258"/>
      <c r="HU43" s="258"/>
      <c r="HV43" s="258"/>
      <c r="HW43" s="258"/>
      <c r="HX43" s="134"/>
      <c r="HY43" s="275"/>
      <c r="HZ43" s="276"/>
      <c r="IA43" s="276"/>
      <c r="IB43" s="276"/>
      <c r="IC43" s="276"/>
      <c r="ID43" s="276"/>
      <c r="IE43" s="276"/>
      <c r="IF43" s="276"/>
      <c r="IG43" s="276"/>
      <c r="IH43" s="276"/>
      <c r="II43" s="275"/>
      <c r="IJ43" s="276"/>
      <c r="IK43" s="276"/>
      <c r="IL43" s="276"/>
      <c r="IM43" s="276"/>
      <c r="IN43" s="276"/>
      <c r="IO43" s="276"/>
      <c r="IP43" s="276"/>
      <c r="JA43" s="93"/>
    </row>
    <row r="44" spans="2:261" ht="0.95" customHeight="1" x14ac:dyDescent="0.25">
      <c r="B44" s="268"/>
      <c r="C44" s="268"/>
      <c r="D44" s="268"/>
      <c r="E44" s="268"/>
      <c r="F44" s="268"/>
      <c r="G44" s="268"/>
      <c r="H44" s="268"/>
      <c r="I44" s="268"/>
      <c r="J44" s="268"/>
      <c r="K44" s="268"/>
      <c r="L44" s="268"/>
      <c r="M44" s="268"/>
      <c r="N44" s="268"/>
      <c r="O44" s="268"/>
      <c r="P44" s="268"/>
      <c r="Q44" s="268"/>
      <c r="R44" s="268"/>
      <c r="S44" s="268"/>
      <c r="T44" s="268"/>
      <c r="U44" s="268"/>
      <c r="V44" s="268"/>
      <c r="W44" s="268"/>
      <c r="X44" s="268"/>
      <c r="Y44" s="268"/>
      <c r="Z44" s="268"/>
      <c r="AA44" s="268"/>
      <c r="AB44" s="268"/>
      <c r="AC44" s="268"/>
      <c r="AD44" s="268"/>
      <c r="AE44" s="268"/>
      <c r="AF44" s="268"/>
      <c r="AG44" s="268"/>
      <c r="AH44" s="268"/>
      <c r="AI44" s="268"/>
      <c r="AJ44" s="268"/>
      <c r="AK44" s="268"/>
      <c r="AL44" s="268"/>
      <c r="AM44" s="268"/>
      <c r="AN44" s="268"/>
      <c r="AO44" s="268"/>
      <c r="AP44" s="268"/>
      <c r="AQ44" s="268"/>
      <c r="AR44" s="268"/>
      <c r="AS44" s="268"/>
      <c r="AU44" s="287"/>
      <c r="AV44" s="287"/>
      <c r="AW44" s="287"/>
      <c r="AX44" s="287"/>
      <c r="AY44" s="279"/>
      <c r="AZ44" s="279"/>
      <c r="BA44" s="279"/>
      <c r="BB44" s="93"/>
      <c r="HD44" s="258"/>
      <c r="HE44" s="258"/>
      <c r="HF44" s="258"/>
      <c r="HG44" s="258"/>
      <c r="HH44" s="258"/>
      <c r="HI44" s="258"/>
      <c r="HJ44" s="258"/>
      <c r="HK44" s="258"/>
      <c r="HL44" s="258"/>
      <c r="HM44" s="258"/>
      <c r="HN44" s="258"/>
      <c r="HO44" s="258"/>
      <c r="HP44" s="258"/>
      <c r="HQ44" s="258"/>
      <c r="HR44" s="258"/>
      <c r="HS44" s="258"/>
      <c r="HT44" s="258"/>
      <c r="HU44" s="258"/>
      <c r="HV44" s="258"/>
      <c r="HW44" s="258"/>
      <c r="HX44" s="134"/>
      <c r="HY44" s="276"/>
      <c r="HZ44" s="276"/>
      <c r="IA44" s="276"/>
      <c r="IB44" s="276"/>
      <c r="IC44" s="276"/>
      <c r="ID44" s="276"/>
      <c r="IE44" s="276"/>
      <c r="IF44" s="276"/>
      <c r="IG44" s="276"/>
      <c r="IH44" s="276"/>
      <c r="II44" s="276"/>
      <c r="IJ44" s="276"/>
      <c r="IK44" s="276"/>
      <c r="IL44" s="276"/>
      <c r="IM44" s="276"/>
      <c r="IN44" s="276"/>
      <c r="IO44" s="276"/>
      <c r="IP44" s="276"/>
    </row>
    <row r="45" spans="2:261" s="135" customFormat="1" ht="0.95" customHeight="1" x14ac:dyDescent="0.25">
      <c r="B45" s="126"/>
      <c r="C45" s="126"/>
      <c r="D45" s="126"/>
      <c r="E45" s="126"/>
      <c r="F45" s="126"/>
      <c r="G45" s="126"/>
      <c r="H45" s="126"/>
      <c r="I45" s="126"/>
      <c r="J45" s="285"/>
      <c r="K45" s="274"/>
      <c r="L45" s="274"/>
      <c r="M45" s="274"/>
      <c r="N45" s="274"/>
      <c r="O45" s="274"/>
      <c r="P45" s="274"/>
      <c r="Q45" s="274"/>
      <c r="R45" s="274"/>
      <c r="S45" s="274"/>
      <c r="T45" s="274"/>
      <c r="U45" s="274"/>
      <c r="V45" s="274"/>
      <c r="W45" s="274"/>
      <c r="X45" s="274"/>
      <c r="Y45" s="274"/>
      <c r="Z45" s="274"/>
      <c r="AA45" s="274"/>
      <c r="AB45" s="274"/>
      <c r="AC45" s="274"/>
      <c r="AD45" s="274"/>
      <c r="AE45" s="274"/>
      <c r="AF45" s="274"/>
      <c r="AG45" s="274"/>
      <c r="AH45" s="274"/>
      <c r="AI45" s="274"/>
      <c r="AJ45" s="274"/>
      <c r="AK45" s="274"/>
      <c r="AL45" s="274"/>
      <c r="AM45" s="274"/>
      <c r="AN45" s="274"/>
      <c r="AO45" s="274"/>
      <c r="AP45" s="274"/>
      <c r="AQ45" s="274"/>
      <c r="AR45" s="274"/>
      <c r="AS45" s="274"/>
      <c r="AU45" s="286"/>
      <c r="AV45" s="287"/>
      <c r="AW45" s="287"/>
      <c r="AX45" s="287"/>
      <c r="AY45" s="279"/>
      <c r="AZ45" s="279"/>
      <c r="BA45" s="279"/>
      <c r="BB45" s="93"/>
      <c r="BC45" s="269"/>
      <c r="BD45" s="269"/>
      <c r="BE45" s="269"/>
      <c r="BF45" s="269"/>
      <c r="BG45" s="269"/>
      <c r="BH45" s="269"/>
      <c r="BI45" s="269"/>
      <c r="BJ45" s="269"/>
      <c r="BK45" s="269"/>
      <c r="BL45" s="269"/>
      <c r="BM45" s="269"/>
      <c r="BN45" s="269"/>
      <c r="BO45" s="269"/>
      <c r="BP45" s="269"/>
      <c r="BQ45" s="269"/>
      <c r="BR45" s="269"/>
      <c r="BS45" s="269"/>
      <c r="BT45" s="269"/>
      <c r="BU45" s="269"/>
      <c r="BV45" s="269"/>
      <c r="BW45" s="269"/>
      <c r="BX45" s="269"/>
      <c r="BY45" s="269"/>
      <c r="BZ45" s="269"/>
      <c r="CA45" s="269"/>
      <c r="CB45" s="269"/>
      <c r="CC45" s="269"/>
      <c r="CD45" s="269"/>
      <c r="CE45" s="269"/>
      <c r="CF45" s="269"/>
      <c r="CG45" s="269"/>
      <c r="CH45" s="269"/>
      <c r="CI45" s="269"/>
      <c r="CJ45" s="269"/>
      <c r="CK45" s="269"/>
      <c r="CL45" s="269"/>
      <c r="CM45" s="269"/>
      <c r="CN45" s="269"/>
      <c r="CO45" s="269"/>
      <c r="CP45" s="269"/>
      <c r="CQ45" s="269"/>
      <c r="CR45" s="269"/>
      <c r="CS45" s="269"/>
      <c r="CT45" s="269"/>
      <c r="CU45" s="269"/>
      <c r="CV45" s="269"/>
      <c r="CW45" s="269"/>
      <c r="CX45" s="269"/>
      <c r="CY45" s="269"/>
      <c r="CZ45" s="269"/>
      <c r="DA45" s="269"/>
      <c r="DB45" s="269"/>
      <c r="DC45" s="269"/>
      <c r="DD45" s="269"/>
      <c r="DE45" s="269"/>
      <c r="DF45" s="269"/>
      <c r="DG45" s="269"/>
      <c r="DH45" s="269"/>
      <c r="DI45" s="269"/>
      <c r="DJ45" s="269"/>
      <c r="DK45" s="269"/>
      <c r="DL45" s="269"/>
      <c r="DM45" s="269"/>
      <c r="DN45" s="269"/>
      <c r="DO45" s="269"/>
      <c r="DP45" s="269"/>
      <c r="DQ45" s="269"/>
      <c r="DR45" s="269"/>
      <c r="DS45" s="269"/>
      <c r="DT45" s="269"/>
      <c r="DU45" s="269"/>
      <c r="DV45" s="269"/>
      <c r="DW45" s="269"/>
      <c r="DX45" s="269"/>
      <c r="DY45" s="269"/>
      <c r="DZ45" s="269"/>
      <c r="EA45" s="269"/>
      <c r="EB45" s="269"/>
      <c r="EC45" s="269"/>
      <c r="ED45" s="269"/>
      <c r="EE45" s="269"/>
      <c r="EF45" s="269"/>
      <c r="EG45" s="269"/>
      <c r="EH45" s="269"/>
      <c r="EI45" s="269"/>
      <c r="EJ45" s="269"/>
      <c r="EK45" s="269"/>
      <c r="EL45" s="269"/>
      <c r="EM45" s="269"/>
      <c r="EN45" s="269"/>
      <c r="EO45" s="269"/>
      <c r="EP45" s="269"/>
      <c r="EQ45" s="269"/>
      <c r="ER45" s="269"/>
      <c r="ES45" s="269"/>
      <c r="ET45" s="269"/>
      <c r="EU45" s="269"/>
      <c r="EV45" s="269"/>
      <c r="EW45" s="269"/>
      <c r="EX45" s="269"/>
      <c r="EY45" s="269"/>
      <c r="EZ45" s="269"/>
      <c r="FA45" s="269"/>
      <c r="FB45" s="269"/>
      <c r="FC45" s="269"/>
      <c r="FD45" s="269"/>
      <c r="FE45" s="269"/>
      <c r="FF45" s="269"/>
      <c r="FG45" s="269"/>
      <c r="FH45" s="269"/>
      <c r="FI45" s="269"/>
      <c r="FJ45" s="269"/>
      <c r="FK45" s="269"/>
      <c r="FL45" s="269"/>
      <c r="FM45" s="269"/>
      <c r="FN45" s="269"/>
      <c r="FO45" s="269"/>
      <c r="FP45" s="269"/>
      <c r="FQ45" s="269"/>
      <c r="FR45" s="269"/>
      <c r="FS45" s="269"/>
      <c r="FT45" s="269"/>
      <c r="FU45" s="269"/>
      <c r="FV45" s="269"/>
      <c r="FW45" s="269"/>
      <c r="FX45" s="269"/>
      <c r="FY45" s="269"/>
      <c r="FZ45" s="269"/>
      <c r="GA45" s="269"/>
      <c r="GB45" s="269"/>
      <c r="GC45" s="269"/>
      <c r="GD45" s="269"/>
      <c r="GE45" s="269"/>
      <c r="GF45" s="269"/>
      <c r="GG45" s="269"/>
      <c r="GH45" s="269"/>
      <c r="GI45" s="269"/>
      <c r="GJ45" s="269"/>
      <c r="GK45" s="269"/>
      <c r="GL45" s="269"/>
      <c r="GM45" s="269"/>
      <c r="GN45" s="269"/>
      <c r="GO45" s="269"/>
      <c r="GP45" s="269"/>
      <c r="GQ45" s="269"/>
      <c r="GR45" s="269"/>
      <c r="GS45" s="269"/>
      <c r="GT45" s="269"/>
      <c r="GU45" s="269"/>
      <c r="GV45" s="269"/>
      <c r="GW45" s="269"/>
      <c r="GX45" s="269"/>
      <c r="GY45" s="269"/>
      <c r="GZ45" s="269"/>
      <c r="HA45" s="269"/>
      <c r="HB45" s="269"/>
      <c r="HD45" s="282"/>
      <c r="HE45" s="268"/>
      <c r="HF45" s="268"/>
      <c r="HG45" s="268"/>
      <c r="HH45" s="268"/>
      <c r="HI45" s="268"/>
      <c r="HJ45" s="268"/>
      <c r="HK45" s="268"/>
      <c r="HO45" s="282"/>
      <c r="HP45" s="268"/>
      <c r="HQ45" s="268"/>
      <c r="HR45" s="268"/>
      <c r="HS45" s="268"/>
      <c r="HT45" s="268"/>
      <c r="HU45" s="268"/>
      <c r="HV45" s="268"/>
      <c r="HY45" s="136"/>
      <c r="HZ45" s="137"/>
      <c r="IA45" s="137"/>
      <c r="IB45" s="137"/>
      <c r="IC45" s="137"/>
      <c r="ID45" s="137"/>
      <c r="IE45" s="137"/>
      <c r="IF45" s="137"/>
      <c r="IG45" s="137"/>
      <c r="IH45" s="137"/>
      <c r="II45" s="126"/>
      <c r="IJ45" s="134"/>
      <c r="IK45" s="134"/>
      <c r="IL45" s="134"/>
      <c r="IM45" s="134"/>
      <c r="IN45" s="134"/>
      <c r="IO45" s="134"/>
      <c r="IP45" s="138"/>
      <c r="IQ45" s="126"/>
      <c r="IR45" s="126"/>
      <c r="IS45" s="126"/>
      <c r="IT45" s="126"/>
      <c r="IU45" s="126"/>
      <c r="IV45" s="126"/>
      <c r="IW45" s="126"/>
      <c r="IX45" s="126"/>
      <c r="IY45" s="126"/>
      <c r="IZ45" s="126"/>
    </row>
    <row r="46" spans="2:261" ht="0.95" customHeight="1" x14ac:dyDescent="0.25">
      <c r="AI46" s="138"/>
      <c r="AJ46" s="139"/>
      <c r="AK46" s="139"/>
      <c r="AL46" s="139"/>
      <c r="AM46" s="139"/>
      <c r="AN46" s="139"/>
      <c r="AO46" s="139"/>
      <c r="AP46" s="139"/>
      <c r="AQ46" s="139"/>
      <c r="HB46" s="140"/>
      <c r="HD46" s="135"/>
      <c r="HG46" s="93"/>
      <c r="HH46" s="93"/>
      <c r="HI46" s="93"/>
      <c r="HJ46" s="93"/>
      <c r="HK46" s="93"/>
      <c r="HL46" s="93"/>
      <c r="HN46" s="93"/>
      <c r="HO46" s="93"/>
      <c r="HP46" s="93"/>
      <c r="HQ46" s="93"/>
      <c r="HS46" s="93"/>
      <c r="HT46" s="93"/>
      <c r="HU46" s="93"/>
      <c r="HV46" s="93"/>
      <c r="HW46" s="93"/>
      <c r="HX46" s="93"/>
    </row>
    <row r="47" spans="2:261" ht="0.95" customHeight="1" x14ac:dyDescent="0.25">
      <c r="B47" s="105" t="s">
        <v>33</v>
      </c>
      <c r="AJ47" s="138"/>
      <c r="AK47" s="139"/>
      <c r="AL47" s="139"/>
      <c r="AM47" s="139"/>
      <c r="AN47" s="139"/>
      <c r="AO47" s="139"/>
      <c r="AP47" s="139"/>
      <c r="AQ47" s="139"/>
      <c r="AR47" s="139"/>
      <c r="EN47" s="135"/>
      <c r="FY47" s="291" t="s">
        <v>34</v>
      </c>
      <c r="FZ47" s="291"/>
      <c r="GA47" s="291"/>
      <c r="GB47" s="291"/>
      <c r="GC47" s="291"/>
      <c r="GD47" s="291"/>
      <c r="GE47" s="291"/>
      <c r="GF47" s="291"/>
      <c r="GG47" s="291"/>
      <c r="GH47" s="291"/>
      <c r="GI47" s="291"/>
      <c r="GJ47" s="291"/>
      <c r="GK47" s="291"/>
      <c r="GL47" s="291"/>
      <c r="GM47" s="291"/>
      <c r="GN47" s="291"/>
      <c r="GO47" s="291"/>
      <c r="GP47" s="291"/>
      <c r="GQ47" s="291"/>
      <c r="GR47" s="291"/>
      <c r="GS47" s="291"/>
      <c r="GT47" s="291"/>
      <c r="GU47" s="291"/>
      <c r="GV47" s="291"/>
    </row>
    <row r="48" spans="2:261" ht="0.95" customHeight="1" x14ac:dyDescent="0.2">
      <c r="B48" s="126" t="s">
        <v>22</v>
      </c>
      <c r="AI48" s="138"/>
      <c r="AJ48" s="139"/>
      <c r="AK48" s="139"/>
      <c r="AL48" s="139"/>
      <c r="AM48" s="139"/>
      <c r="AN48" s="139"/>
      <c r="AO48" s="139"/>
      <c r="AP48" s="139"/>
      <c r="AQ48" s="139"/>
      <c r="EM48" s="135"/>
    </row>
    <row r="50" spans="35:143" ht="0.95" customHeight="1" x14ac:dyDescent="0.2">
      <c r="AI50" s="138"/>
      <c r="AJ50" s="139"/>
      <c r="AK50" s="139"/>
      <c r="AL50" s="139"/>
      <c r="AM50" s="139"/>
      <c r="AN50" s="139"/>
      <c r="AO50" s="139"/>
      <c r="AP50" s="139"/>
      <c r="AQ50" s="139"/>
      <c r="EM50" s="135"/>
    </row>
    <row r="58" spans="35:143" ht="0.95" customHeight="1" x14ac:dyDescent="0.2">
      <c r="AI58" s="138"/>
      <c r="AJ58" s="139"/>
      <c r="AK58" s="139"/>
      <c r="AL58" s="139"/>
      <c r="AM58" s="139"/>
      <c r="AN58" s="139"/>
      <c r="AO58" s="139"/>
      <c r="AP58" s="139"/>
      <c r="AQ58" s="139"/>
      <c r="EM58" s="135"/>
    </row>
    <row r="59" spans="35:143" ht="0.95" customHeight="1" x14ac:dyDescent="0.2">
      <c r="AI59" s="138"/>
      <c r="AJ59" s="139"/>
      <c r="AK59" s="139"/>
      <c r="AL59" s="139"/>
      <c r="AM59" s="139"/>
      <c r="AN59" s="139"/>
      <c r="AO59" s="139"/>
      <c r="AP59" s="139"/>
      <c r="AQ59" s="139"/>
      <c r="EM59" s="135"/>
    </row>
    <row r="60" spans="35:143" ht="0.95" customHeight="1" x14ac:dyDescent="0.2">
      <c r="AI60" s="138"/>
      <c r="AJ60" s="139"/>
      <c r="AK60" s="139"/>
      <c r="AL60" s="139"/>
      <c r="AM60" s="139"/>
      <c r="AN60" s="139"/>
      <c r="AO60" s="139"/>
      <c r="AP60" s="139"/>
      <c r="AQ60" s="139"/>
      <c r="EM60" s="135"/>
    </row>
    <row r="61" spans="35:143" ht="0.95" customHeight="1" x14ac:dyDescent="0.2">
      <c r="AI61" s="138"/>
      <c r="AJ61" s="139"/>
      <c r="AK61" s="139"/>
      <c r="AL61" s="139"/>
      <c r="AM61" s="139"/>
      <c r="AN61" s="139"/>
      <c r="AO61" s="139"/>
      <c r="AP61" s="139"/>
      <c r="AQ61" s="139"/>
    </row>
    <row r="62" spans="35:143" ht="0.95" customHeight="1" x14ac:dyDescent="0.2">
      <c r="AI62" s="138"/>
      <c r="AJ62" s="139"/>
      <c r="AK62" s="139"/>
      <c r="AL62" s="139"/>
      <c r="AM62" s="139"/>
      <c r="AN62" s="139"/>
      <c r="AO62" s="139"/>
      <c r="AP62" s="139"/>
      <c r="AQ62" s="139"/>
      <c r="EM62" s="135"/>
    </row>
    <row r="63" spans="35:143" ht="0.95" customHeight="1" x14ac:dyDescent="0.2">
      <c r="AI63" s="138"/>
      <c r="AJ63" s="139"/>
      <c r="AK63" s="139"/>
      <c r="AL63" s="139"/>
      <c r="AM63" s="139"/>
      <c r="AN63" s="139"/>
      <c r="AO63" s="139"/>
      <c r="AP63" s="139"/>
      <c r="AQ63" s="139"/>
      <c r="EM63" s="135"/>
    </row>
    <row r="64" spans="35:143" ht="0.95" customHeight="1" x14ac:dyDescent="0.2">
      <c r="AI64" s="138"/>
      <c r="AJ64" s="139"/>
      <c r="AK64" s="139"/>
      <c r="AL64" s="139"/>
      <c r="AM64" s="139"/>
      <c r="AN64" s="139"/>
      <c r="AO64" s="139"/>
      <c r="AP64" s="139"/>
      <c r="AQ64" s="139"/>
      <c r="EM64" s="135"/>
    </row>
    <row r="65" spans="35:143" ht="0.95" customHeight="1" x14ac:dyDescent="0.2">
      <c r="AI65" s="138"/>
      <c r="AJ65" s="139"/>
      <c r="AK65" s="139"/>
      <c r="AL65" s="139"/>
      <c r="AM65" s="139"/>
      <c r="AN65" s="139"/>
      <c r="AO65" s="139"/>
      <c r="AP65" s="139"/>
      <c r="AQ65" s="139"/>
      <c r="EM65" s="135"/>
    </row>
    <row r="69" spans="35:143" ht="0.95" customHeight="1" x14ac:dyDescent="0.2">
      <c r="AI69" s="138"/>
      <c r="AJ69" s="139"/>
      <c r="AK69" s="139"/>
      <c r="AL69" s="139"/>
      <c r="AM69" s="139"/>
      <c r="AN69" s="139"/>
      <c r="AO69" s="139"/>
      <c r="AP69" s="139"/>
      <c r="AQ69" s="139"/>
      <c r="EM69" s="135"/>
    </row>
    <row r="101" spans="197:197" ht="0.95" customHeight="1" x14ac:dyDescent="0.2">
      <c r="GO101" s="143"/>
    </row>
    <row r="102" spans="197:197" ht="0.95" customHeight="1" x14ac:dyDescent="0.2">
      <c r="GO102" s="143"/>
    </row>
    <row r="103" spans="197:197" ht="0.95" customHeight="1" x14ac:dyDescent="0.2">
      <c r="GO103" s="143"/>
    </row>
    <row r="104" spans="197:197" ht="0.95" customHeight="1" x14ac:dyDescent="0.2">
      <c r="GO104" s="143"/>
    </row>
    <row r="105" spans="197:197" ht="0.95" customHeight="1" x14ac:dyDescent="0.2">
      <c r="GO105" s="143"/>
    </row>
    <row r="106" spans="197:197" ht="0.95" customHeight="1" x14ac:dyDescent="0.2">
      <c r="GO106" s="143"/>
    </row>
    <row r="107" spans="197:197" ht="0.95" customHeight="1" x14ac:dyDescent="0.2">
      <c r="GO107" s="143"/>
    </row>
    <row r="108" spans="197:197" ht="0.95" customHeight="1" x14ac:dyDescent="0.2">
      <c r="GO108" s="143"/>
    </row>
    <row r="109" spans="197:197" ht="0.95" customHeight="1" x14ac:dyDescent="0.2">
      <c r="GO109" s="143"/>
    </row>
    <row r="110" spans="197:197" ht="0.95" customHeight="1" x14ac:dyDescent="0.2">
      <c r="GO110" s="143"/>
    </row>
    <row r="111" spans="197:197" ht="0.95" customHeight="1" x14ac:dyDescent="0.2">
      <c r="GO111" s="143"/>
    </row>
    <row r="112" spans="197:197" ht="0.95" customHeight="1" x14ac:dyDescent="0.2">
      <c r="GO112" s="143"/>
    </row>
    <row r="113" spans="197:197" ht="0.95" customHeight="1" x14ac:dyDescent="0.2">
      <c r="GO113" s="143"/>
    </row>
    <row r="114" spans="197:197" ht="0.95" customHeight="1" x14ac:dyDescent="0.2">
      <c r="GO114" s="143"/>
    </row>
    <row r="115" spans="197:197" ht="0.95" customHeight="1" x14ac:dyDescent="0.2">
      <c r="GO115" s="143"/>
    </row>
    <row r="116" spans="197:197" ht="0.95" customHeight="1" x14ac:dyDescent="0.2">
      <c r="GO116" s="143"/>
    </row>
    <row r="117" spans="197:197" ht="0.95" customHeight="1" x14ac:dyDescent="0.2">
      <c r="GO117" s="143"/>
    </row>
    <row r="118" spans="197:197" ht="0.95" customHeight="1" x14ac:dyDescent="0.2">
      <c r="GO118" s="143"/>
    </row>
    <row r="119" spans="197:197" ht="0.95" customHeight="1" x14ac:dyDescent="0.2">
      <c r="GO119" s="143"/>
    </row>
    <row r="120" spans="197:197" ht="0.95" customHeight="1" x14ac:dyDescent="0.2">
      <c r="GO120" s="143"/>
    </row>
    <row r="121" spans="197:197" ht="0.95" customHeight="1" x14ac:dyDescent="0.2">
      <c r="GO121" s="143"/>
    </row>
    <row r="122" spans="197:197" ht="0.95" customHeight="1" x14ac:dyDescent="0.2">
      <c r="GO122" s="143"/>
    </row>
    <row r="123" spans="197:197" ht="0.95" customHeight="1" x14ac:dyDescent="0.2">
      <c r="GO123" s="143"/>
    </row>
    <row r="124" spans="197:197" ht="0.95" customHeight="1" x14ac:dyDescent="0.2">
      <c r="GO124" s="143"/>
    </row>
    <row r="125" spans="197:197" ht="0.95" customHeight="1" x14ac:dyDescent="0.2">
      <c r="GO125" s="143"/>
    </row>
    <row r="126" spans="197:197" ht="0.95" customHeight="1" x14ac:dyDescent="0.2">
      <c r="GO126" s="143"/>
    </row>
    <row r="127" spans="197:197" ht="0.95" customHeight="1" x14ac:dyDescent="0.2">
      <c r="GO127" s="143"/>
    </row>
    <row r="128" spans="197:197" ht="0.95" customHeight="1" x14ac:dyDescent="0.2">
      <c r="GO128" s="143"/>
    </row>
    <row r="129" spans="197:197" ht="0.95" customHeight="1" x14ac:dyDescent="0.2">
      <c r="GO129" s="143"/>
    </row>
    <row r="130" spans="197:197" ht="0.95" customHeight="1" x14ac:dyDescent="0.2">
      <c r="GO130" s="143"/>
    </row>
    <row r="131" spans="197:197" ht="0.95" customHeight="1" x14ac:dyDescent="0.2">
      <c r="GO131" s="143"/>
    </row>
    <row r="132" spans="197:197" ht="0.95" customHeight="1" x14ac:dyDescent="0.2">
      <c r="GO132" s="143"/>
    </row>
    <row r="133" spans="197:197" ht="0.95" customHeight="1" x14ac:dyDescent="0.2">
      <c r="GO133" s="143"/>
    </row>
    <row r="134" spans="197:197" ht="0.95" customHeight="1" x14ac:dyDescent="0.2">
      <c r="GO134" s="143"/>
    </row>
    <row r="135" spans="197:197" ht="0.95" customHeight="1" x14ac:dyDescent="0.2">
      <c r="GO135" s="143"/>
    </row>
    <row r="136" spans="197:197" ht="0.95" customHeight="1" x14ac:dyDescent="0.2">
      <c r="GO136" s="143"/>
    </row>
    <row r="137" spans="197:197" ht="0.95" customHeight="1" x14ac:dyDescent="0.2">
      <c r="GO137" s="143"/>
    </row>
    <row r="138" spans="197:197" ht="0.95" customHeight="1" x14ac:dyDescent="0.2">
      <c r="GO138" s="143"/>
    </row>
    <row r="139" spans="197:197" ht="0.95" customHeight="1" x14ac:dyDescent="0.2">
      <c r="GO139" s="143"/>
    </row>
    <row r="140" spans="197:197" ht="0.95" customHeight="1" x14ac:dyDescent="0.2">
      <c r="GO140" s="143"/>
    </row>
    <row r="141" spans="197:197" ht="0.95" customHeight="1" x14ac:dyDescent="0.2">
      <c r="GO141" s="143"/>
    </row>
    <row r="142" spans="197:197" ht="0.95" customHeight="1" x14ac:dyDescent="0.2">
      <c r="GO142" s="143"/>
    </row>
    <row r="143" spans="197:197" ht="0.95" customHeight="1" x14ac:dyDescent="0.2">
      <c r="GO143" s="143"/>
    </row>
    <row r="144" spans="197:197" ht="0.95" customHeight="1" x14ac:dyDescent="0.2">
      <c r="GO144" s="143"/>
    </row>
    <row r="145" spans="197:197" ht="0.95" customHeight="1" x14ac:dyDescent="0.2">
      <c r="GO145" s="143"/>
    </row>
    <row r="146" spans="197:197" ht="0.95" customHeight="1" x14ac:dyDescent="0.2">
      <c r="GO146" s="143"/>
    </row>
    <row r="147" spans="197:197" ht="0.95" customHeight="1" x14ac:dyDescent="0.2">
      <c r="GO147" s="143"/>
    </row>
    <row r="148" spans="197:197" ht="0.95" customHeight="1" x14ac:dyDescent="0.2">
      <c r="GO148" s="143"/>
    </row>
    <row r="149" spans="197:197" ht="0.95" customHeight="1" x14ac:dyDescent="0.2">
      <c r="GO149" s="143"/>
    </row>
    <row r="150" spans="197:197" ht="0.95" customHeight="1" x14ac:dyDescent="0.2">
      <c r="GO150" s="143"/>
    </row>
    <row r="151" spans="197:197" ht="0.95" customHeight="1" x14ac:dyDescent="0.2">
      <c r="GO151" s="143"/>
    </row>
    <row r="152" spans="197:197" ht="0.95" customHeight="1" x14ac:dyDescent="0.2">
      <c r="GO152" s="143"/>
    </row>
    <row r="153" spans="197:197" ht="0.95" customHeight="1" x14ac:dyDescent="0.2">
      <c r="GO153" s="143"/>
    </row>
    <row r="154" spans="197:197" ht="0.95" customHeight="1" x14ac:dyDescent="0.2">
      <c r="GO154" s="143"/>
    </row>
    <row r="155" spans="197:197" ht="0.95" customHeight="1" x14ac:dyDescent="0.2">
      <c r="GO155" s="143"/>
    </row>
    <row r="156" spans="197:197" ht="0.95" customHeight="1" x14ac:dyDescent="0.2">
      <c r="GO156" s="143"/>
    </row>
    <row r="157" spans="197:197" ht="0.95" customHeight="1" x14ac:dyDescent="0.2">
      <c r="GO157" s="143"/>
    </row>
    <row r="158" spans="197:197" ht="0.95" customHeight="1" x14ac:dyDescent="0.2">
      <c r="GO158" s="143"/>
    </row>
    <row r="159" spans="197:197" ht="0.95" customHeight="1" x14ac:dyDescent="0.2">
      <c r="GO159" s="143"/>
    </row>
    <row r="160" spans="197:197" ht="0.95" customHeight="1" x14ac:dyDescent="0.2">
      <c r="GO160" s="143"/>
    </row>
    <row r="161" spans="197:197" ht="0.95" customHeight="1" x14ac:dyDescent="0.2">
      <c r="GO161" s="143"/>
    </row>
    <row r="162" spans="197:197" ht="0.95" customHeight="1" x14ac:dyDescent="0.2">
      <c r="GO162" s="143"/>
    </row>
    <row r="163" spans="197:197" ht="0.95" customHeight="1" x14ac:dyDescent="0.2">
      <c r="GO163" s="143"/>
    </row>
    <row r="164" spans="197:197" ht="0.95" customHeight="1" x14ac:dyDescent="0.2">
      <c r="GO164" s="143"/>
    </row>
    <row r="165" spans="197:197" ht="0.95" customHeight="1" x14ac:dyDescent="0.2">
      <c r="GO165" s="143"/>
    </row>
    <row r="166" spans="197:197" ht="0.95" customHeight="1" x14ac:dyDescent="0.2">
      <c r="GO166" s="143"/>
    </row>
    <row r="167" spans="197:197" ht="0.95" customHeight="1" x14ac:dyDescent="0.2">
      <c r="GO167" s="143"/>
    </row>
    <row r="168" spans="197:197" ht="0.95" customHeight="1" x14ac:dyDescent="0.2">
      <c r="GO168" s="143"/>
    </row>
    <row r="169" spans="197:197" ht="0.95" customHeight="1" x14ac:dyDescent="0.2">
      <c r="GO169" s="143"/>
    </row>
    <row r="170" spans="197:197" ht="0.95" customHeight="1" x14ac:dyDescent="0.2">
      <c r="GO170" s="143"/>
    </row>
    <row r="171" spans="197:197" ht="0.95" customHeight="1" x14ac:dyDescent="0.2">
      <c r="GO171" s="143"/>
    </row>
    <row r="172" spans="197:197" ht="0.95" customHeight="1" x14ac:dyDescent="0.2">
      <c r="GO172" s="143"/>
    </row>
    <row r="173" spans="197:197" ht="0.95" customHeight="1" x14ac:dyDescent="0.2">
      <c r="GO173" s="143"/>
    </row>
    <row r="174" spans="197:197" ht="0.95" customHeight="1" x14ac:dyDescent="0.2">
      <c r="GO174" s="143"/>
    </row>
    <row r="175" spans="197:197" ht="0.95" customHeight="1" x14ac:dyDescent="0.2">
      <c r="GO175" s="143"/>
    </row>
    <row r="176" spans="197:197" ht="0.95" customHeight="1" x14ac:dyDescent="0.2">
      <c r="GO176" s="143"/>
    </row>
    <row r="177" spans="197:197" ht="0.95" customHeight="1" x14ac:dyDescent="0.2">
      <c r="GO177" s="143"/>
    </row>
    <row r="178" spans="197:197" ht="0.95" customHeight="1" x14ac:dyDescent="0.2">
      <c r="GO178" s="143"/>
    </row>
    <row r="179" spans="197:197" ht="0.95" customHeight="1" x14ac:dyDescent="0.2">
      <c r="GO179" s="143"/>
    </row>
    <row r="180" spans="197:197" ht="0.95" customHeight="1" x14ac:dyDescent="0.2">
      <c r="GO180" s="143"/>
    </row>
    <row r="181" spans="197:197" ht="0.95" customHeight="1" x14ac:dyDescent="0.2">
      <c r="GO181" s="143"/>
    </row>
    <row r="182" spans="197:197" ht="0.95" customHeight="1" x14ac:dyDescent="0.2">
      <c r="GO182" s="143"/>
    </row>
    <row r="183" spans="197:197" ht="0.95" customHeight="1" x14ac:dyDescent="0.2">
      <c r="GO183" s="143"/>
    </row>
    <row r="184" spans="197:197" ht="0.95" customHeight="1" x14ac:dyDescent="0.2">
      <c r="GO184" s="143"/>
    </row>
    <row r="185" spans="197:197" ht="0.95" customHeight="1" x14ac:dyDescent="0.2">
      <c r="GO185" s="143"/>
    </row>
    <row r="186" spans="197:197" ht="0.95" customHeight="1" x14ac:dyDescent="0.2">
      <c r="GO186" s="143"/>
    </row>
    <row r="187" spans="197:197" ht="0.95" customHeight="1" x14ac:dyDescent="0.2">
      <c r="GO187" s="143"/>
    </row>
    <row r="188" spans="197:197" ht="0.95" customHeight="1" x14ac:dyDescent="0.2">
      <c r="GO188" s="143"/>
    </row>
    <row r="189" spans="197:197" ht="0.95" customHeight="1" x14ac:dyDescent="0.2">
      <c r="GO189" s="143"/>
    </row>
    <row r="190" spans="197:197" ht="0.95" customHeight="1" x14ac:dyDescent="0.2">
      <c r="GO190" s="143"/>
    </row>
    <row r="191" spans="197:197" ht="0.95" customHeight="1" x14ac:dyDescent="0.2">
      <c r="GO191" s="143"/>
    </row>
    <row r="192" spans="197:197" ht="0.95" customHeight="1" x14ac:dyDescent="0.2">
      <c r="GO192" s="143"/>
    </row>
    <row r="193" spans="197:197" ht="0.95" customHeight="1" x14ac:dyDescent="0.2">
      <c r="GO193" s="143"/>
    </row>
    <row r="194" spans="197:197" ht="0.95" customHeight="1" x14ac:dyDescent="0.2">
      <c r="GO194" s="143"/>
    </row>
  </sheetData>
  <sheetProtection selectLockedCells="1"/>
  <mergeCells count="147">
    <mergeCell ref="FS45:GD45"/>
    <mergeCell ref="GE45:GP45"/>
    <mergeCell ref="GQ45:HB45"/>
    <mergeCell ref="HD45:HK45"/>
    <mergeCell ref="HO45:HV45"/>
    <mergeCell ref="FY47:GV47"/>
    <mergeCell ref="CY45:DJ45"/>
    <mergeCell ref="DK45:DV45"/>
    <mergeCell ref="DW45:EH45"/>
    <mergeCell ref="EI45:ET45"/>
    <mergeCell ref="EU45:FF45"/>
    <mergeCell ref="FG45:FR45"/>
    <mergeCell ref="J45:AS45"/>
    <mergeCell ref="AU45:BA45"/>
    <mergeCell ref="BC45:BN45"/>
    <mergeCell ref="BO45:BZ45"/>
    <mergeCell ref="CA45:CL45"/>
    <mergeCell ref="CM45:CX45"/>
    <mergeCell ref="B43:I44"/>
    <mergeCell ref="J43:AS44"/>
    <mergeCell ref="AU43:BA44"/>
    <mergeCell ref="HD43:HW44"/>
    <mergeCell ref="HY43:IH44"/>
    <mergeCell ref="II43:IP44"/>
    <mergeCell ref="AK41:BA41"/>
    <mergeCell ref="HD41:HW41"/>
    <mergeCell ref="HY41:IH41"/>
    <mergeCell ref="II41:IP41"/>
    <mergeCell ref="AK42:BA42"/>
    <mergeCell ref="HD42:HW42"/>
    <mergeCell ref="HY42:IH42"/>
    <mergeCell ref="II42:IP42"/>
    <mergeCell ref="FS38:GD38"/>
    <mergeCell ref="GE38:GP38"/>
    <mergeCell ref="GQ38:HB38"/>
    <mergeCell ref="HD38:HK38"/>
    <mergeCell ref="HO38:HV38"/>
    <mergeCell ref="AK40:BA40"/>
    <mergeCell ref="CY38:DJ38"/>
    <mergeCell ref="DK38:DV38"/>
    <mergeCell ref="DW38:EH38"/>
    <mergeCell ref="EI38:ET38"/>
    <mergeCell ref="EU38:FF38"/>
    <mergeCell ref="FG38:FR38"/>
    <mergeCell ref="J38:AS38"/>
    <mergeCell ref="AU38:BA38"/>
    <mergeCell ref="BC38:BN38"/>
    <mergeCell ref="BO38:BZ38"/>
    <mergeCell ref="CA38:CL38"/>
    <mergeCell ref="CM38:CX38"/>
    <mergeCell ref="B36:I37"/>
    <mergeCell ref="J36:AS37"/>
    <mergeCell ref="AU36:BA37"/>
    <mergeCell ref="HD36:HW37"/>
    <mergeCell ref="HY36:IH37"/>
    <mergeCell ref="II36:IP37"/>
    <mergeCell ref="AK34:BA34"/>
    <mergeCell ref="HD34:HW34"/>
    <mergeCell ref="HY34:IH34"/>
    <mergeCell ref="II34:IP34"/>
    <mergeCell ref="AK35:BA35"/>
    <mergeCell ref="HD35:HW35"/>
    <mergeCell ref="HY35:IH35"/>
    <mergeCell ref="II35:IP35"/>
    <mergeCell ref="FS31:GD31"/>
    <mergeCell ref="GE31:GP31"/>
    <mergeCell ref="GQ31:HB31"/>
    <mergeCell ref="HD31:HK31"/>
    <mergeCell ref="HO31:HV31"/>
    <mergeCell ref="AK33:BA33"/>
    <mergeCell ref="CY31:DJ31"/>
    <mergeCell ref="DK31:DV31"/>
    <mergeCell ref="DW31:EH31"/>
    <mergeCell ref="EI31:ET31"/>
    <mergeCell ref="EU31:FF31"/>
    <mergeCell ref="FG31:FR31"/>
    <mergeCell ref="J31:AS31"/>
    <mergeCell ref="AU31:BA31"/>
    <mergeCell ref="BC31:BN31"/>
    <mergeCell ref="BO31:BZ31"/>
    <mergeCell ref="CA31:CL31"/>
    <mergeCell ref="CM31:CX31"/>
    <mergeCell ref="B29:I30"/>
    <mergeCell ref="J29:AS30"/>
    <mergeCell ref="AU29:BA30"/>
    <mergeCell ref="HD29:HW30"/>
    <mergeCell ref="HY29:IH30"/>
    <mergeCell ref="II29:IP30"/>
    <mergeCell ref="AK27:BA27"/>
    <mergeCell ref="HD27:HW27"/>
    <mergeCell ref="HY27:IH27"/>
    <mergeCell ref="II27:IP27"/>
    <mergeCell ref="AK28:BA28"/>
    <mergeCell ref="HD28:HW28"/>
    <mergeCell ref="HY28:IH28"/>
    <mergeCell ref="II28:IP28"/>
    <mergeCell ref="FS24:GD24"/>
    <mergeCell ref="GE24:GP24"/>
    <mergeCell ref="GQ24:HB24"/>
    <mergeCell ref="HD24:HK24"/>
    <mergeCell ref="HO24:HV24"/>
    <mergeCell ref="AK26:BA26"/>
    <mergeCell ref="CY24:DJ24"/>
    <mergeCell ref="DK24:DV24"/>
    <mergeCell ref="DW24:EH24"/>
    <mergeCell ref="EI24:ET24"/>
    <mergeCell ref="EU24:FF24"/>
    <mergeCell ref="FG24:FR24"/>
    <mergeCell ref="J24:AS24"/>
    <mergeCell ref="AU24:BA24"/>
    <mergeCell ref="BC24:BN24"/>
    <mergeCell ref="BO24:BZ24"/>
    <mergeCell ref="CA24:CL24"/>
    <mergeCell ref="CM24:CX24"/>
    <mergeCell ref="AK19:BA19"/>
    <mergeCell ref="B22:I23"/>
    <mergeCell ref="J22:AS23"/>
    <mergeCell ref="AU22:BA23"/>
    <mergeCell ref="HD22:HW23"/>
    <mergeCell ref="HY22:IH23"/>
    <mergeCell ref="II22:IP23"/>
    <mergeCell ref="AK20:BA20"/>
    <mergeCell ref="HD20:HW20"/>
    <mergeCell ref="AK21:BA21"/>
    <mergeCell ref="HD21:HW21"/>
    <mergeCell ref="HY21:IH21"/>
    <mergeCell ref="II21:IP21"/>
    <mergeCell ref="B8:J8"/>
    <mergeCell ref="Q8:BA8"/>
    <mergeCell ref="BO8:BV8"/>
    <mergeCell ref="CC8:DN8"/>
    <mergeCell ref="EC8:EJ8"/>
    <mergeCell ref="EQ8:GB8"/>
    <mergeCell ref="GP8:GW8"/>
    <mergeCell ref="HD8:IP8"/>
    <mergeCell ref="B9:AJ9"/>
    <mergeCell ref="AK9:AS9"/>
    <mergeCell ref="B1:AR1"/>
    <mergeCell ref="BD1:FS1"/>
    <mergeCell ref="GX1:IO1"/>
    <mergeCell ref="B2:AR2"/>
    <mergeCell ref="BD2:FS3"/>
    <mergeCell ref="GX2:IO2"/>
    <mergeCell ref="BD4:FS4"/>
    <mergeCell ref="J5:BA5"/>
    <mergeCell ref="B7:AJ7"/>
    <mergeCell ref="AK7:BA7"/>
  </mergeCells>
  <conditionalFormatting sqref="B69:AH69 B66:B68 B48:AH48 B50:AH65 D47:AI47 B47">
    <cfRule type="expression" dxfId="139" priority="91">
      <formula>#REF!="ausgeblendet"</formula>
    </cfRule>
  </conditionalFormatting>
  <conditionalFormatting sqref="AK20:AK21 J22 AU22 J24 AU24">
    <cfRule type="expression" dxfId="138" priority="74">
      <formula>#REF!="ausgeblendet"</formula>
    </cfRule>
  </conditionalFormatting>
  <conditionalFormatting sqref="B25:AH25">
    <cfRule type="expression" dxfId="137" priority="75">
      <formula>#REF!="ausgeblendet"</formula>
    </cfRule>
  </conditionalFormatting>
  <conditionalFormatting sqref="BB19">
    <cfRule type="expression" dxfId="136" priority="76">
      <formula>#REF!="ausgeblendet"</formula>
    </cfRule>
  </conditionalFormatting>
  <conditionalFormatting sqref="AK27:AK28 J29 AU29 J31 AU31">
    <cfRule type="expression" dxfId="135" priority="55">
      <formula>#REF!="ausgeblendet"</formula>
    </cfRule>
  </conditionalFormatting>
  <conditionalFormatting sqref="HD26">
    <cfRule type="expression" dxfId="134" priority="56">
      <formula>#REF!="ausgeblendet"</formula>
    </cfRule>
  </conditionalFormatting>
  <conditionalFormatting sqref="BB26">
    <cfRule type="expression" dxfId="133" priority="57">
      <formula>#REF!="ausgeblendet"</formula>
    </cfRule>
  </conditionalFormatting>
  <conditionalFormatting sqref="AK34:AK35 J36 AU36 J38 AU38">
    <cfRule type="expression" dxfId="132" priority="37">
      <formula>#REF!="ausgeblendet"</formula>
    </cfRule>
  </conditionalFormatting>
  <conditionalFormatting sqref="HD33">
    <cfRule type="expression" dxfId="131" priority="38">
      <formula>#REF!="ausgeblendet"</formula>
    </cfRule>
  </conditionalFormatting>
  <conditionalFormatting sqref="BB33">
    <cfRule type="expression" dxfId="130" priority="39">
      <formula>#REF!="ausgeblendet"</formula>
    </cfRule>
  </conditionalFormatting>
  <conditionalFormatting sqref="AK41:AK42 J43 AU43 J45 AU45">
    <cfRule type="expression" dxfId="129" priority="19">
      <formula>#REF!="ausgeblendet"</formula>
    </cfRule>
  </conditionalFormatting>
  <conditionalFormatting sqref="HD40">
    <cfRule type="expression" dxfId="128" priority="20">
      <formula>#REF!="ausgeblendet"</formula>
    </cfRule>
  </conditionalFormatting>
  <conditionalFormatting sqref="BB40">
    <cfRule type="expression" dxfId="127" priority="21">
      <formula>#REF!="ausgeblendet"</formula>
    </cfRule>
  </conditionalFormatting>
  <conditionalFormatting sqref="B32:AH32">
    <cfRule type="expression" dxfId="126" priority="7">
      <formula>#REF!="ausgeblendet"</formula>
    </cfRule>
  </conditionalFormatting>
  <conditionalFormatting sqref="B39:AH39">
    <cfRule type="expression" dxfId="125" priority="5">
      <formula>#REF!="ausgeblendet"</formula>
    </cfRule>
  </conditionalFormatting>
  <conditionalFormatting sqref="B46:AH46">
    <cfRule type="expression" dxfId="124" priority="3">
      <formula>#REF!="ausgeblendet"</formula>
    </cfRule>
  </conditionalFormatting>
  <conditionalFormatting sqref="BC20:HC20">
    <cfRule type="cellIs" dxfId="123" priority="68" operator="equal">
      <formula>#REF!</formula>
    </cfRule>
  </conditionalFormatting>
  <conditionalFormatting sqref="BB20:HC20">
    <cfRule type="cellIs" dxfId="122" priority="66" operator="equal">
      <formula>#REF!</formula>
    </cfRule>
    <cfRule type="cellIs" dxfId="121" priority="69" operator="equal">
      <formula>#REF!</formula>
    </cfRule>
  </conditionalFormatting>
  <conditionalFormatting sqref="BB25:HC25">
    <cfRule type="cellIs" dxfId="120" priority="67" operator="equal">
      <formula>#REF!</formula>
    </cfRule>
  </conditionalFormatting>
  <conditionalFormatting sqref="BC21:HC21">
    <cfRule type="cellIs" dxfId="119" priority="77" operator="equal">
      <formula>#REF!</formula>
    </cfRule>
    <cfRule type="cellIs" dxfId="118" priority="78" operator="equal">
      <formula>#REF!</formula>
    </cfRule>
    <cfRule type="cellIs" dxfId="117" priority="79" operator="equal">
      <formula>#REF!</formula>
    </cfRule>
    <cfRule type="cellIs" dxfId="116" priority="80" operator="equal">
      <formula>#REF!</formula>
    </cfRule>
  </conditionalFormatting>
  <conditionalFormatting sqref="BB22:HC22 HY20:HZ20">
    <cfRule type="cellIs" dxfId="115" priority="62" operator="between">
      <formula>#REF!</formula>
      <formula>#REF!</formula>
    </cfRule>
    <cfRule type="cellIs" dxfId="114" priority="63" operator="between">
      <formula>#REF!</formula>
      <formula>#REF!</formula>
    </cfRule>
    <cfRule type="cellIs" dxfId="113" priority="64" operator="between">
      <formula>#REF!</formula>
      <formula>#REF!</formula>
    </cfRule>
    <cfRule type="cellIs" dxfId="112" priority="65" operator="between">
      <formula>#REF!</formula>
      <formula>#REF!</formula>
    </cfRule>
  </conditionalFormatting>
  <conditionalFormatting sqref="BC27:HC27">
    <cfRule type="cellIs" dxfId="111" priority="49" operator="equal">
      <formula>#REF!</formula>
    </cfRule>
  </conditionalFormatting>
  <conditionalFormatting sqref="BB27:HC27">
    <cfRule type="cellIs" dxfId="110" priority="48" operator="equal">
      <formula>#REF!</formula>
    </cfRule>
    <cfRule type="cellIs" dxfId="109" priority="50" operator="equal">
      <formula>#REF!</formula>
    </cfRule>
  </conditionalFormatting>
  <conditionalFormatting sqref="BC28:HC28">
    <cfRule type="cellIs" dxfId="108" priority="58" operator="equal">
      <formula>#REF!</formula>
    </cfRule>
    <cfRule type="cellIs" dxfId="107" priority="59" operator="equal">
      <formula>#REF!</formula>
    </cfRule>
    <cfRule type="cellIs" dxfId="106" priority="60" operator="equal">
      <formula>#REF!</formula>
    </cfRule>
    <cfRule type="cellIs" dxfId="105" priority="61" operator="equal">
      <formula>#REF!</formula>
    </cfRule>
  </conditionalFormatting>
  <conditionalFormatting sqref="BB29:HC29">
    <cfRule type="cellIs" dxfId="104" priority="44" operator="between">
      <formula>#REF!</formula>
      <formula>#REF!</formula>
    </cfRule>
    <cfRule type="cellIs" dxfId="103" priority="45" operator="between">
      <formula>#REF!</formula>
      <formula>#REF!</formula>
    </cfRule>
    <cfRule type="cellIs" dxfId="102" priority="46" operator="between">
      <formula>#REF!</formula>
      <formula>#REF!</formula>
    </cfRule>
    <cfRule type="cellIs" dxfId="101" priority="47" operator="between">
      <formula>#REF!</formula>
      <formula>#REF!</formula>
    </cfRule>
  </conditionalFormatting>
  <conditionalFormatting sqref="BC34:HC34">
    <cfRule type="cellIs" dxfId="100" priority="31" operator="equal">
      <formula>#REF!</formula>
    </cfRule>
  </conditionalFormatting>
  <conditionalFormatting sqref="BB34:HC34">
    <cfRule type="cellIs" dxfId="99" priority="30" operator="equal">
      <formula>#REF!</formula>
    </cfRule>
    <cfRule type="cellIs" dxfId="98" priority="32" operator="equal">
      <formula>#REF!</formula>
    </cfRule>
  </conditionalFormatting>
  <conditionalFormatting sqref="BC35:HC35">
    <cfRule type="cellIs" dxfId="97" priority="40" operator="equal">
      <formula>#REF!</formula>
    </cfRule>
    <cfRule type="cellIs" dxfId="96" priority="41" operator="equal">
      <formula>#REF!</formula>
    </cfRule>
    <cfRule type="cellIs" dxfId="95" priority="42" operator="equal">
      <formula>#REF!</formula>
    </cfRule>
    <cfRule type="cellIs" dxfId="94" priority="43" operator="equal">
      <formula>#REF!</formula>
    </cfRule>
  </conditionalFormatting>
  <conditionalFormatting sqref="BB36:HC36">
    <cfRule type="cellIs" dxfId="93" priority="26" operator="between">
      <formula>#REF!</formula>
      <formula>#REF!</formula>
    </cfRule>
    <cfRule type="cellIs" dxfId="92" priority="27" operator="between">
      <formula>#REF!</formula>
      <formula>#REF!</formula>
    </cfRule>
    <cfRule type="cellIs" dxfId="91" priority="28" operator="between">
      <formula>#REF!</formula>
      <formula>#REF!</formula>
    </cfRule>
    <cfRule type="cellIs" dxfId="90" priority="29" operator="between">
      <formula>#REF!</formula>
      <formula>#REF!</formula>
    </cfRule>
  </conditionalFormatting>
  <conditionalFormatting sqref="BC41:HC41">
    <cfRule type="cellIs" dxfId="89" priority="13" operator="equal">
      <formula>#REF!</formula>
    </cfRule>
  </conditionalFormatting>
  <conditionalFormatting sqref="BB41:HC41">
    <cfRule type="cellIs" dxfId="88" priority="12" operator="equal">
      <formula>#REF!</formula>
    </cfRule>
    <cfRule type="cellIs" dxfId="87" priority="14" operator="equal">
      <formula>#REF!</formula>
    </cfRule>
  </conditionalFormatting>
  <conditionalFormatting sqref="BC42:HC42">
    <cfRule type="cellIs" dxfId="86" priority="22" operator="equal">
      <formula>#REF!</formula>
    </cfRule>
    <cfRule type="cellIs" dxfId="85" priority="23" operator="equal">
      <formula>#REF!</formula>
    </cfRule>
    <cfRule type="cellIs" dxfId="84" priority="24" operator="equal">
      <formula>#REF!</formula>
    </cfRule>
    <cfRule type="cellIs" dxfId="83" priority="25" operator="equal">
      <formula>#REF!</formula>
    </cfRule>
  </conditionalFormatting>
  <conditionalFormatting sqref="BB43:HC43">
    <cfRule type="cellIs" dxfId="82" priority="8" operator="between">
      <formula>#REF!</formula>
      <formula>#REF!</formula>
    </cfRule>
    <cfRule type="cellIs" dxfId="81" priority="9" operator="between">
      <formula>#REF!</formula>
      <formula>#REF!</formula>
    </cfRule>
    <cfRule type="cellIs" dxfId="80" priority="10" operator="between">
      <formula>#REF!</formula>
      <formula>#REF!</formula>
    </cfRule>
    <cfRule type="cellIs" dxfId="79" priority="11" operator="between">
      <formula>#REF!</formula>
      <formula>#REF!</formula>
    </cfRule>
  </conditionalFormatting>
  <conditionalFormatting sqref="BB32:HC32">
    <cfRule type="cellIs" dxfId="78" priority="6" operator="equal">
      <formula>#REF!</formula>
    </cfRule>
  </conditionalFormatting>
  <conditionalFormatting sqref="BB39:HC39">
    <cfRule type="cellIs" dxfId="77" priority="4" operator="equal">
      <formula>#REF!</formula>
    </cfRule>
  </conditionalFormatting>
  <conditionalFormatting sqref="BB46:HC46">
    <cfRule type="cellIs" dxfId="76" priority="2" operator="equal">
      <formula>#REF!</formula>
    </cfRule>
  </conditionalFormatting>
  <dataValidations count="5">
    <dataValidation type="whole" allowBlank="1" showInputMessage="1" showErrorMessage="1" sqref="AK9:AS9 B8:J8 BO8:BV8 EC8:EJ8 GP8:GW8" xr:uid="{5179E65A-6DB9-4FE1-B9E8-0237CFDD63CC}">
      <formula1>0</formula1>
      <formula2>120</formula2>
    </dataValidation>
    <dataValidation type="date" allowBlank="1" showInputMessage="1" showErrorMessage="1" sqref="AK28:AZ28 AK21:AZ21 AK35:AZ35 AK42:AZ42" xr:uid="{0CC13247-37AA-45F1-AB52-DAAB4058A21D}">
      <formula1>43100</formula1>
      <formula2>#REF!</formula2>
    </dataValidation>
    <dataValidation type="list" allowBlank="1" showInputMessage="1" showErrorMessage="1" sqref="AK20 J43 J45 AK41 J36 J38 AK34 J29 J31 AK27 J24 J22" xr:uid="{6B7CB687-B2D1-4F51-8A13-0DD0550ED2DE}">
      <formula1>#REF!</formula1>
    </dataValidation>
    <dataValidation type="list" allowBlank="1" showInputMessage="1" showErrorMessage="1" sqref="CN1" xr:uid="{29D84EE1-1FC3-4971-B1B6-3A3CCA31B92B}">
      <formula1>$DR$51:$DR$52</formula1>
    </dataValidation>
    <dataValidation type="date" allowBlank="1" showInputMessage="1" showErrorMessage="1" sqref="AK26 AK19 AK40 AK33" xr:uid="{F1E3D819-AAAF-4695-8A63-16BB1A74B0E2}">
      <formula1>19755</formula1>
      <formula2>24472</formula2>
    </dataValidation>
  </dataValidations>
  <hyperlinks>
    <hyperlink ref="B1" r:id="rId1" xr:uid="{AF37F9C9-BA39-4DCD-8085-8CF94B761BAF}"/>
    <hyperlink ref="GX2" r:id="rId2" xr:uid="{C42E22A7-D763-4D36-8498-CEF111DDCEB4}"/>
    <hyperlink ref="FY47" r:id="rId3" xr:uid="{A2023C74-161F-4FE7-9F90-D99AF2FAA72B}"/>
  </hyperlinks>
  <pageMargins left="0" right="0" top="0.59055118110236227" bottom="0" header="0.31496062992125984" footer="0.31496062992125984"/>
  <pageSetup paperSize="9" orientation="landscape"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53" id="{00000000-000E-0000-0900-000046000000}">
            <xm:f>'Vorruhe und Lücken'!$J$38="kann nicht erfüllt werden"</xm:f>
            <x14:dxf>
              <font>
                <strike val="0"/>
                <color theme="0"/>
              </font>
              <fill>
                <patternFill patternType="none">
                  <bgColor auto="1"/>
                </patternFill>
              </fill>
            </x14:dxf>
          </x14:cfRule>
          <x14:cfRule type="expression" priority="954" id="{00000000-000E-0000-0900-000047000000}">
            <xm:f>'Vorruhe und Lücken'!$J$38="ist erfüllt"</xm:f>
            <x14:dxf>
              <font>
                <strike val="0"/>
                <color theme="0"/>
              </font>
              <fill>
                <patternFill patternType="none">
                  <bgColor auto="1"/>
                </patternFill>
              </fill>
            </x14:dxf>
          </x14:cfRule>
          <xm:sqref>AU22 AU29 AU36 AU43</xm:sqref>
        </x14:conditionalFormatting>
        <x14:conditionalFormatting xmlns:xm="http://schemas.microsoft.com/office/excel/2006/main">
          <x14:cfRule type="expression" priority="955" id="{00000000-000E-0000-0900-000048000000}">
            <xm:f>'Vorruhe und Lücken'!$J$40="ist erfüllt"</xm:f>
            <x14:dxf>
              <font>
                <strike val="0"/>
                <color theme="0"/>
              </font>
              <fill>
                <patternFill patternType="none">
                  <bgColor auto="1"/>
                </patternFill>
              </fill>
            </x14:dxf>
          </x14:cfRule>
          <x14:cfRule type="expression" priority="956" id="{00000000-000E-0000-0900-000049000000}">
            <xm:f>'Vorruhe und Lücken'!$J$40="kann nicht erfüllt werden"</xm:f>
            <x14:dxf>
              <font>
                <strike val="0"/>
                <color theme="0"/>
              </font>
              <fill>
                <patternFill patternType="none">
                  <bgColor auto="1"/>
                </patternFill>
              </fill>
            </x14:dxf>
          </x14:cfRule>
          <xm:sqref>AU24 AU31 AU38 AU45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F5B747B-D492-4D83-9A29-F397EBC25B06}">
          <x14:formula1>
            <xm:f>' vor ReBeg (4)'!$J$20:$J$68</xm:f>
          </x14:formula1>
          <xm:sqref>AK7</xm:sqref>
        </x14:dataValidation>
        <x14:dataValidation type="list" allowBlank="1" showInputMessage="1" showErrorMessage="1" xr:uid="{16A9B205-0709-423B-8856-592F8E635D8A}">
          <x14:formula1>
            <xm:f>' vor ReBeg (4)'!$G$19:$G$20</xm:f>
          </x14:formula1>
          <xm:sqref>CC8:DN8 HD8:IP8 EQ8:GB8 Q8:BA8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7137F-C35F-4BB3-BD2C-584B3F4F0ABD}">
  <dimension ref="B3:L69"/>
  <sheetViews>
    <sheetView workbookViewId="0">
      <selection activeCell="GP8" sqref="GP8:GW8"/>
    </sheetView>
  </sheetViews>
  <sheetFormatPr baseColWidth="10" defaultRowHeight="0.95" customHeight="1" x14ac:dyDescent="0.25"/>
  <cols>
    <col min="1" max="16384" width="11.42578125" style="93"/>
  </cols>
  <sheetData>
    <row r="3" spans="2:12" ht="0.95" customHeight="1" x14ac:dyDescent="0.25">
      <c r="B3" s="93" t="str">
        <f>IF(AND(OR('Vorruhe und Lücken'!J38="es fehlen noch Monate",'Vorruhe und Lücken'!J38="kann nicht erfüllt werden"),OR('Vorruhe und Lücken'!J40="ist erfüllt",'Vorruhe und Lücken'!J40="es fehlen noch Monate")),"Angaben zu den Versicherungszeiten sind nicht möglich","")</f>
        <v/>
      </c>
    </row>
    <row r="4" spans="2:12" ht="0.95" customHeight="1" x14ac:dyDescent="0.25">
      <c r="B4" s="93" t="str">
        <f>'ReBeg (4)'!J17</f>
        <v/>
      </c>
    </row>
    <row r="6" spans="2:12" ht="0.95" customHeight="1" x14ac:dyDescent="0.25">
      <c r="B6" s="269" t="str">
        <f>'ReBeg (4)'!F61&amp;"/"&amp;'ReBeg (4)'!H61</f>
        <v>63/0</v>
      </c>
      <c r="C6" s="261"/>
      <c r="D6" s="261"/>
      <c r="E6" s="261"/>
      <c r="F6" s="261"/>
      <c r="G6" s="261"/>
      <c r="H6" s="261"/>
      <c r="I6" s="261"/>
      <c r="J6" s="261"/>
      <c r="K6" s="261"/>
      <c r="L6" s="93" t="s">
        <v>66</v>
      </c>
    </row>
    <row r="7" spans="2:12" ht="0.95" customHeight="1" x14ac:dyDescent="0.25">
      <c r="B7" s="269" t="str">
        <f>'ReBeg (4)'!F62&amp;"/"&amp;'ReBeg (4)'!H62</f>
        <v>64/6</v>
      </c>
      <c r="C7" s="261"/>
      <c r="D7" s="261"/>
      <c r="E7" s="261"/>
      <c r="F7" s="261"/>
      <c r="G7" s="261"/>
      <c r="H7" s="261"/>
      <c r="I7" s="261"/>
      <c r="J7" s="261"/>
      <c r="K7" s="261"/>
    </row>
    <row r="8" spans="2:12" ht="0.95" customHeight="1" x14ac:dyDescent="0.25">
      <c r="B8" s="269" t="str">
        <f>'ReBeg (4)'!F63&amp;"/"&amp;'ReBeg (4)'!H63</f>
        <v>66/6</v>
      </c>
      <c r="C8" s="261"/>
      <c r="D8" s="261"/>
      <c r="E8" s="261"/>
      <c r="F8" s="261"/>
      <c r="G8" s="261"/>
      <c r="H8" s="261"/>
      <c r="I8" s="261"/>
      <c r="J8" s="261"/>
      <c r="K8" s="261"/>
    </row>
    <row r="9" spans="2:12" ht="0.95" customHeight="1" x14ac:dyDescent="0.25">
      <c r="B9" s="261"/>
      <c r="C9" s="261"/>
      <c r="D9" s="261"/>
      <c r="E9" s="261"/>
      <c r="F9" s="261"/>
      <c r="G9" s="261"/>
      <c r="H9" s="261"/>
      <c r="I9" s="261"/>
      <c r="J9" s="261"/>
      <c r="K9" s="261"/>
    </row>
    <row r="11" spans="2:12" ht="0.95" customHeight="1" x14ac:dyDescent="0.25">
      <c r="B11" s="293">
        <f>'ReBeg (4)'!M61</f>
        <v>24</v>
      </c>
      <c r="C11" s="268"/>
      <c r="D11" s="268"/>
      <c r="E11" s="268"/>
      <c r="F11" s="268"/>
      <c r="G11" s="268"/>
      <c r="H11" s="268"/>
      <c r="I11" s="268"/>
    </row>
    <row r="12" spans="2:12" ht="0.95" customHeight="1" x14ac:dyDescent="0.25">
      <c r="B12" s="292">
        <f>'ReBeg (4)'!M62</f>
        <v>42</v>
      </c>
      <c r="C12" s="263"/>
      <c r="D12" s="263"/>
      <c r="E12" s="263"/>
      <c r="F12" s="263"/>
      <c r="G12" s="263"/>
      <c r="H12" s="263"/>
      <c r="I12" s="258"/>
    </row>
    <row r="13" spans="2:12" ht="0.95" customHeight="1" x14ac:dyDescent="0.25">
      <c r="B13" s="292">
        <f>'ReBeg (4)'!M63</f>
        <v>66</v>
      </c>
      <c r="C13" s="258"/>
      <c r="D13" s="258"/>
      <c r="E13" s="258"/>
      <c r="F13" s="258"/>
      <c r="G13" s="258"/>
      <c r="H13" s="258"/>
      <c r="I13" s="268"/>
    </row>
    <row r="14" spans="2:12" ht="0.95" customHeight="1" x14ac:dyDescent="0.25">
      <c r="B14" s="258"/>
      <c r="C14" s="258"/>
      <c r="D14" s="258"/>
      <c r="E14" s="258"/>
      <c r="F14" s="258"/>
      <c r="G14" s="258"/>
      <c r="H14" s="258"/>
      <c r="I14" s="268"/>
    </row>
    <row r="19" spans="2:10" ht="0.95" customHeight="1" x14ac:dyDescent="0.25">
      <c r="B19" s="126" t="s">
        <v>1</v>
      </c>
      <c r="D19" s="126" t="s">
        <v>6</v>
      </c>
      <c r="G19" s="126" t="s">
        <v>50</v>
      </c>
      <c r="J19" s="126" t="s">
        <v>49</v>
      </c>
    </row>
    <row r="20" spans="2:10" ht="0.95" customHeight="1" x14ac:dyDescent="0.25">
      <c r="B20" s="126" t="s">
        <v>0</v>
      </c>
      <c r="D20" s="126" t="s">
        <v>19</v>
      </c>
      <c r="G20" s="126" t="s">
        <v>51</v>
      </c>
      <c r="J20" s="143">
        <v>43830</v>
      </c>
    </row>
    <row r="21" spans="2:10" ht="0.95" customHeight="1" x14ac:dyDescent="0.25">
      <c r="D21" s="126" t="s">
        <v>18</v>
      </c>
      <c r="G21" s="126"/>
      <c r="J21" s="143">
        <v>43861</v>
      </c>
    </row>
    <row r="22" spans="2:10" ht="0.95" customHeight="1" x14ac:dyDescent="0.25">
      <c r="J22" s="143">
        <v>43890</v>
      </c>
    </row>
    <row r="23" spans="2:10" ht="0.95" customHeight="1" x14ac:dyDescent="0.25">
      <c r="J23" s="143">
        <v>43921</v>
      </c>
    </row>
    <row r="24" spans="2:10" ht="0.95" customHeight="1" x14ac:dyDescent="0.25">
      <c r="J24" s="143">
        <v>43951</v>
      </c>
    </row>
    <row r="25" spans="2:10" ht="0.95" customHeight="1" x14ac:dyDescent="0.25">
      <c r="J25" s="143">
        <v>43982</v>
      </c>
    </row>
    <row r="26" spans="2:10" ht="0.95" customHeight="1" x14ac:dyDescent="0.25">
      <c r="J26" s="143">
        <v>44012</v>
      </c>
    </row>
    <row r="27" spans="2:10" ht="0.95" customHeight="1" x14ac:dyDescent="0.25">
      <c r="J27" s="143">
        <v>44043</v>
      </c>
    </row>
    <row r="28" spans="2:10" ht="0.95" customHeight="1" x14ac:dyDescent="0.25">
      <c r="J28" s="143">
        <v>44074</v>
      </c>
    </row>
    <row r="29" spans="2:10" ht="0.95" customHeight="1" x14ac:dyDescent="0.25">
      <c r="J29" s="143">
        <v>44104</v>
      </c>
    </row>
    <row r="30" spans="2:10" ht="0.95" customHeight="1" x14ac:dyDescent="0.25">
      <c r="J30" s="143">
        <v>44135</v>
      </c>
    </row>
    <row r="31" spans="2:10" ht="0.95" customHeight="1" x14ac:dyDescent="0.25">
      <c r="J31" s="143">
        <v>44165</v>
      </c>
    </row>
    <row r="32" spans="2:10" ht="0.95" customHeight="1" x14ac:dyDescent="0.25">
      <c r="J32" s="143">
        <v>44196</v>
      </c>
    </row>
    <row r="33" spans="10:10" ht="0.95" customHeight="1" x14ac:dyDescent="0.25">
      <c r="J33" s="143">
        <v>44227</v>
      </c>
    </row>
    <row r="34" spans="10:10" ht="0.95" customHeight="1" x14ac:dyDescent="0.25">
      <c r="J34" s="143">
        <v>44255</v>
      </c>
    </row>
    <row r="35" spans="10:10" ht="0.95" customHeight="1" x14ac:dyDescent="0.25">
      <c r="J35" s="143">
        <v>44286</v>
      </c>
    </row>
    <row r="36" spans="10:10" ht="0.95" customHeight="1" x14ac:dyDescent="0.25">
      <c r="J36" s="143">
        <v>44316</v>
      </c>
    </row>
    <row r="37" spans="10:10" ht="0.95" customHeight="1" x14ac:dyDescent="0.25">
      <c r="J37" s="143">
        <v>44347</v>
      </c>
    </row>
    <row r="38" spans="10:10" ht="0.95" customHeight="1" x14ac:dyDescent="0.25">
      <c r="J38" s="143">
        <v>44377</v>
      </c>
    </row>
    <row r="39" spans="10:10" ht="0.95" customHeight="1" x14ac:dyDescent="0.25">
      <c r="J39" s="143">
        <v>44408</v>
      </c>
    </row>
    <row r="40" spans="10:10" ht="0.95" customHeight="1" x14ac:dyDescent="0.25">
      <c r="J40" s="143">
        <v>44439</v>
      </c>
    </row>
    <row r="41" spans="10:10" ht="0.95" customHeight="1" x14ac:dyDescent="0.25">
      <c r="J41" s="143">
        <v>44469</v>
      </c>
    </row>
    <row r="42" spans="10:10" ht="0.95" customHeight="1" x14ac:dyDescent="0.25">
      <c r="J42" s="143">
        <v>44500</v>
      </c>
    </row>
    <row r="43" spans="10:10" ht="0.95" customHeight="1" x14ac:dyDescent="0.25">
      <c r="J43" s="143">
        <v>44530</v>
      </c>
    </row>
    <row r="44" spans="10:10" ht="0.95" customHeight="1" x14ac:dyDescent="0.25">
      <c r="J44" s="143">
        <v>44561</v>
      </c>
    </row>
    <row r="45" spans="10:10" ht="0.95" customHeight="1" x14ac:dyDescent="0.25">
      <c r="J45" s="143">
        <v>44592</v>
      </c>
    </row>
    <row r="46" spans="10:10" ht="0.95" customHeight="1" x14ac:dyDescent="0.25">
      <c r="J46" s="143">
        <v>44620</v>
      </c>
    </row>
    <row r="47" spans="10:10" ht="0.95" customHeight="1" x14ac:dyDescent="0.25">
      <c r="J47" s="143">
        <v>44651</v>
      </c>
    </row>
    <row r="48" spans="10:10" ht="0.95" customHeight="1" x14ac:dyDescent="0.25">
      <c r="J48" s="143">
        <v>44681</v>
      </c>
    </row>
    <row r="49" spans="10:10" ht="0.95" customHeight="1" x14ac:dyDescent="0.25">
      <c r="J49" s="143">
        <v>44712</v>
      </c>
    </row>
    <row r="50" spans="10:10" ht="0.95" customHeight="1" x14ac:dyDescent="0.25">
      <c r="J50" s="143">
        <v>44742</v>
      </c>
    </row>
    <row r="51" spans="10:10" ht="0.95" customHeight="1" x14ac:dyDescent="0.25">
      <c r="J51" s="143">
        <v>44773</v>
      </c>
    </row>
    <row r="52" spans="10:10" ht="0.95" customHeight="1" x14ac:dyDescent="0.25">
      <c r="J52" s="143">
        <v>44804</v>
      </c>
    </row>
    <row r="53" spans="10:10" ht="0.95" customHeight="1" x14ac:dyDescent="0.25">
      <c r="J53" s="143">
        <v>44834</v>
      </c>
    </row>
    <row r="54" spans="10:10" ht="0.95" customHeight="1" x14ac:dyDescent="0.25">
      <c r="J54" s="143">
        <v>44865</v>
      </c>
    </row>
    <row r="55" spans="10:10" ht="0.95" customHeight="1" x14ac:dyDescent="0.25">
      <c r="J55" s="143">
        <v>44895</v>
      </c>
    </row>
    <row r="56" spans="10:10" ht="0.95" customHeight="1" x14ac:dyDescent="0.25">
      <c r="J56" s="143">
        <v>44926</v>
      </c>
    </row>
    <row r="57" spans="10:10" ht="0.95" customHeight="1" x14ac:dyDescent="0.25">
      <c r="J57" s="143">
        <v>44957</v>
      </c>
    </row>
    <row r="58" spans="10:10" ht="0.95" customHeight="1" x14ac:dyDescent="0.25">
      <c r="J58" s="143">
        <v>44985</v>
      </c>
    </row>
    <row r="59" spans="10:10" ht="0.95" customHeight="1" x14ac:dyDescent="0.25">
      <c r="J59" s="143">
        <v>45016</v>
      </c>
    </row>
    <row r="60" spans="10:10" ht="0.95" customHeight="1" x14ac:dyDescent="0.25">
      <c r="J60" s="143">
        <v>45046</v>
      </c>
    </row>
    <row r="61" spans="10:10" ht="0.95" customHeight="1" x14ac:dyDescent="0.25">
      <c r="J61" s="143">
        <v>45077</v>
      </c>
    </row>
    <row r="62" spans="10:10" ht="0.95" customHeight="1" x14ac:dyDescent="0.25">
      <c r="J62" s="143">
        <v>45107</v>
      </c>
    </row>
    <row r="63" spans="10:10" ht="0.95" customHeight="1" x14ac:dyDescent="0.25">
      <c r="J63" s="143">
        <v>45138</v>
      </c>
    </row>
    <row r="64" spans="10:10" ht="0.95" customHeight="1" x14ac:dyDescent="0.25">
      <c r="J64" s="143">
        <v>45169</v>
      </c>
    </row>
    <row r="65" spans="10:10" ht="0.95" customHeight="1" x14ac:dyDescent="0.25">
      <c r="J65" s="143">
        <v>45199</v>
      </c>
    </row>
    <row r="66" spans="10:10" ht="0.95" customHeight="1" x14ac:dyDescent="0.25">
      <c r="J66" s="143">
        <v>45230</v>
      </c>
    </row>
    <row r="67" spans="10:10" ht="0.95" customHeight="1" x14ac:dyDescent="0.25">
      <c r="J67" s="143">
        <v>45260</v>
      </c>
    </row>
    <row r="68" spans="10:10" ht="0.95" customHeight="1" x14ac:dyDescent="0.25">
      <c r="J68" s="143">
        <v>45291</v>
      </c>
    </row>
    <row r="69" spans="10:10" ht="0.95" customHeight="1" x14ac:dyDescent="0.25">
      <c r="J69" s="143" t="s">
        <v>24</v>
      </c>
    </row>
  </sheetData>
  <mergeCells count="6">
    <mergeCell ref="B13:I14"/>
    <mergeCell ref="B6:K6"/>
    <mergeCell ref="B7:K7"/>
    <mergeCell ref="B8:K9"/>
    <mergeCell ref="B11:I11"/>
    <mergeCell ref="B12:I12"/>
  </mergeCells>
  <conditionalFormatting sqref="B12:B13">
    <cfRule type="expression" dxfId="71" priority="1">
      <formula>#REF!="ausgeblendet"</formula>
    </cfRule>
  </conditionalFormatting>
  <conditionalFormatting sqref="B12:B13">
    <cfRule type="expression" dxfId="70" priority="2">
      <formula>#REF!="ausgeblendet"</formula>
    </cfRule>
  </conditionalFormatting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3E5E0-FA85-4ADE-8B0A-2B85CF6AFBD2}">
  <dimension ref="A3:M305"/>
  <sheetViews>
    <sheetView zoomScale="70" zoomScaleNormal="70" workbookViewId="0">
      <selection activeCell="GP8" sqref="GP8:GW8"/>
    </sheetView>
  </sheetViews>
  <sheetFormatPr baseColWidth="10" defaultColWidth="11.5703125" defaultRowHeight="0.95" customHeight="1" x14ac:dyDescent="0.2"/>
  <cols>
    <col min="1" max="8" width="16" style="97" customWidth="1"/>
    <col min="9" max="9" width="17.85546875" style="97" customWidth="1"/>
    <col min="10" max="10" width="11.5703125" style="97"/>
    <col min="11" max="11" width="14" style="97" bestFit="1" customWidth="1"/>
    <col min="12" max="16384" width="11.5703125" style="97"/>
  </cols>
  <sheetData>
    <row r="3" spans="1:7" s="99" customFormat="1" ht="0.95" customHeight="1" x14ac:dyDescent="0.25">
      <c r="A3" s="98">
        <f>'Vorruhe und Lücken'!AK35</f>
        <v>22637</v>
      </c>
    </row>
    <row r="4" spans="1:7" s="99" customFormat="1" ht="0.95" customHeight="1" x14ac:dyDescent="0.2">
      <c r="A4" s="100">
        <f>YEAR(A3)</f>
        <v>1961</v>
      </c>
    </row>
    <row r="5" spans="1:7" s="99" customFormat="1" ht="0.95" customHeight="1" x14ac:dyDescent="0.2">
      <c r="A5" s="101">
        <f>IF(DAY(A3)=1,A3,DATE(YEAR(A3),MONTH(A3)+1,1))</f>
        <v>22647</v>
      </c>
      <c r="B5" s="97">
        <f>A5</f>
        <v>22647</v>
      </c>
    </row>
    <row r="6" spans="1:7" ht="0.95" customHeight="1" x14ac:dyDescent="0.2">
      <c r="A6" s="101">
        <f ca="1">TODAY()</f>
        <v>43940</v>
      </c>
      <c r="B6" s="97">
        <f ca="1">A6</f>
        <v>43940</v>
      </c>
    </row>
    <row r="7" spans="1:7" ht="0.95" customHeight="1" x14ac:dyDescent="0.2">
      <c r="A7" s="101">
        <f ca="1">DATE(YEAR(A6),MONTH(A6),1)</f>
        <v>43922</v>
      </c>
      <c r="B7" s="97">
        <f ca="1">A7</f>
        <v>43922</v>
      </c>
      <c r="C7" s="97">
        <f ca="1">VLOOKUP($A$7,A125:B305,2,FALSE)</f>
        <v>15</v>
      </c>
      <c r="D7" s="97">
        <f ca="1">DATEDIF(A5,A7,"m")</f>
        <v>699</v>
      </c>
      <c r="E7" s="97">
        <f ca="1">ROUNDDOWN(D7/12,0)</f>
        <v>58</v>
      </c>
      <c r="F7" s="97">
        <f ca="1">D7-(E7*12)</f>
        <v>3</v>
      </c>
      <c r="G7" s="97" t="s">
        <v>30</v>
      </c>
    </row>
    <row r="8" spans="1:7" ht="0.95" customHeight="1" x14ac:dyDescent="0.2">
      <c r="A8" s="101">
        <v>43465</v>
      </c>
      <c r="B8" s="97">
        <f>A8</f>
        <v>43465</v>
      </c>
      <c r="D8" s="97">
        <f>DATEDIF(A5,A8,"m")+1</f>
        <v>684</v>
      </c>
    </row>
    <row r="9" spans="1:7" ht="0.95" customHeight="1" x14ac:dyDescent="0.2">
      <c r="A9" s="101"/>
      <c r="D9" s="97">
        <f>D10-D8</f>
        <v>12</v>
      </c>
    </row>
    <row r="10" spans="1:7" ht="0.95" customHeight="1" x14ac:dyDescent="0.25">
      <c r="A10" s="103">
        <f>'Vorruhe und Lücken'!AK37</f>
        <v>43830</v>
      </c>
      <c r="B10" s="97">
        <f>A10</f>
        <v>43830</v>
      </c>
      <c r="D10" s="97">
        <f>DATEDIF(A5,A10,"m")+1</f>
        <v>696</v>
      </c>
      <c r="E10" s="97">
        <f>ROUNDDOWN(D10/12,0)</f>
        <v>58</v>
      </c>
      <c r="F10" s="97">
        <f>D10-(E10*12)</f>
        <v>0</v>
      </c>
      <c r="G10" s="97" t="s">
        <v>29</v>
      </c>
    </row>
    <row r="11" spans="1:7" ht="0.95" customHeight="1" x14ac:dyDescent="0.25">
      <c r="A11" s="103"/>
    </row>
    <row r="12" spans="1:7" ht="0.95" customHeight="1" x14ac:dyDescent="0.2">
      <c r="A12" s="101">
        <f>A10+1</f>
        <v>43831</v>
      </c>
      <c r="B12" s="97">
        <f>A12</f>
        <v>43831</v>
      </c>
      <c r="D12" s="97">
        <f>DATEDIF(A5,A12,"m")</f>
        <v>696</v>
      </c>
      <c r="E12" s="97">
        <f>ROUNDDOWN(D12/12,0)</f>
        <v>58</v>
      </c>
      <c r="F12" s="97">
        <f>D12-(E12*12)</f>
        <v>0</v>
      </c>
    </row>
    <row r="13" spans="1:7" ht="0.95" customHeight="1" x14ac:dyDescent="0.25">
      <c r="A13" s="103">
        <f>'Rentenbeginne und Lücken (2 (4)'!AK7+1</f>
        <v>44927</v>
      </c>
      <c r="C13" s="97">
        <f>DATEDIF(A12,A13,"m")+D9</f>
        <v>48</v>
      </c>
      <c r="D13" s="97">
        <f>DATEDIF(A5,A13,"m")</f>
        <v>732</v>
      </c>
      <c r="E13" s="97">
        <f>ROUNDDOWN(D13/12,0)</f>
        <v>61</v>
      </c>
      <c r="F13" s="97">
        <f>D13-(E13*12)</f>
        <v>0</v>
      </c>
      <c r="G13" s="97" t="s">
        <v>29</v>
      </c>
    </row>
    <row r="14" spans="1:7" ht="0.95" customHeight="1" x14ac:dyDescent="0.25">
      <c r="A14" s="104" t="str">
        <f>'Vorruhe und Lücken'!AK36</f>
        <v>nein</v>
      </c>
    </row>
    <row r="15" spans="1:7" ht="0.95" customHeight="1" x14ac:dyDescent="0.2">
      <c r="A15" s="101"/>
    </row>
    <row r="16" spans="1:7" ht="0.95" customHeight="1" x14ac:dyDescent="0.2">
      <c r="A16" s="101"/>
      <c r="G16" s="99" t="s">
        <v>57</v>
      </c>
    </row>
    <row r="17" spans="1:10" ht="0.95" customHeight="1" x14ac:dyDescent="0.25">
      <c r="A17" s="105">
        <f>IF('Vorruhe und Lücken'!J38="es fehlen noch Monate",'Vorruhe und Lücken'!AU38,0)</f>
        <v>0</v>
      </c>
      <c r="B17" s="97">
        <f>IF(A17=0,0,D12+A17)</f>
        <v>0</v>
      </c>
      <c r="C17" s="97">
        <f>ROUNDDOWN(B17/12,0)</f>
        <v>0</v>
      </c>
      <c r="D17" s="97">
        <f>B17-(C17*12)</f>
        <v>0</v>
      </c>
      <c r="E17" s="101">
        <f>EDATE(A12,A17)</f>
        <v>43831</v>
      </c>
      <c r="F17" s="97">
        <f>IF('Vorruhe und Lücken'!J38="es fehlen noch Monate",A17+D9,0)</f>
        <v>0</v>
      </c>
      <c r="G17" s="97">
        <f>IF(F17&lt;C63,F17,0)</f>
        <v>0</v>
      </c>
      <c r="H17" s="97">
        <f>IF('Vorruhe und Lücken'!J38="es fehlen noch Monate",'ReBeg (4)'!C61-'ReBeg (4)'!G17,0)</f>
        <v>0</v>
      </c>
      <c r="I17" s="97" t="str">
        <f>IF(AND('Vorruhe und Lücken'!J38="es fehlen noch Monate",F71&gt;H17),"35 Vers-J. prüfen","")</f>
        <v/>
      </c>
      <c r="J17" s="97" t="str">
        <f>IF(I17="",I18,I17)</f>
        <v/>
      </c>
    </row>
    <row r="18" spans="1:10" ht="0.95" customHeight="1" x14ac:dyDescent="0.25">
      <c r="A18" s="105">
        <f>IF(AND('Vorruhe und Lücken'!J38="ist erfüllt",'Vorruhe und Lücken'!J40="es fehlen noch Monate"),'Vorruhe und Lücken'!AU40,0)</f>
        <v>48</v>
      </c>
      <c r="B18" s="97">
        <f>IF(A18=0,0,D12+A18)</f>
        <v>744</v>
      </c>
      <c r="C18" s="97">
        <f>ROUNDDOWN(B18/12,0)</f>
        <v>62</v>
      </c>
      <c r="D18" s="97">
        <f>B18-(C18*12)</f>
        <v>0</v>
      </c>
      <c r="E18" s="101">
        <f>EDATE(A12,A18)</f>
        <v>45292</v>
      </c>
      <c r="F18" s="97">
        <f>IF(AND('Vorruhe und Lücken'!J40="es fehlen noch Monate",'Vorruhe und Lücken'!J38="ist erfüllt"),A18+D9,0)</f>
        <v>60</v>
      </c>
      <c r="G18" s="97">
        <f>IF(F18&lt;C63,F18,0)</f>
        <v>60</v>
      </c>
      <c r="H18" s="97">
        <f>IF(AND('Vorruhe und Lücken'!J40="es fehlen noch Monate",'Vorruhe und Lücken'!AK36="nein",'Vorruhe und Lücken'!J38="ist erfüllt"),'ReBeg (4)'!C62-'ReBeg (4)'!G18,0)</f>
        <v>30</v>
      </c>
      <c r="I18" s="97" t="str">
        <f>IF(AND(F71&gt;H18,'Vorruhe und Lücken'!AK36="nein"),"45 Vers-J. prüfen","")</f>
        <v/>
      </c>
    </row>
    <row r="19" spans="1:10" ht="0.95" customHeight="1" x14ac:dyDescent="0.25">
      <c r="A19" s="105"/>
      <c r="B19" s="99" t="s">
        <v>54</v>
      </c>
      <c r="C19" s="99" t="s">
        <v>55</v>
      </c>
      <c r="D19" s="99"/>
      <c r="E19" s="99" t="s">
        <v>4</v>
      </c>
      <c r="F19" s="99" t="s">
        <v>60</v>
      </c>
      <c r="G19" s="97" t="s">
        <v>61</v>
      </c>
      <c r="H19" s="97" t="s">
        <v>59</v>
      </c>
      <c r="I19" s="97" t="s">
        <v>62</v>
      </c>
    </row>
    <row r="20" spans="1:10" ht="0.95" customHeight="1" x14ac:dyDescent="0.25">
      <c r="A20" s="105"/>
      <c r="E20" s="101"/>
    </row>
    <row r="22" spans="1:10" ht="0.95" customHeight="1" x14ac:dyDescent="0.2">
      <c r="F22" s="106"/>
    </row>
    <row r="26" spans="1:10" ht="0.95" customHeight="1" x14ac:dyDescent="0.2">
      <c r="A26" s="100">
        <f>VLOOKUP($A$4,A74:E122,2,FALSE)</f>
        <v>6606</v>
      </c>
      <c r="B26" s="97">
        <f>A26</f>
        <v>6606</v>
      </c>
      <c r="C26" s="100">
        <v>6300</v>
      </c>
      <c r="D26" s="100">
        <f>VLOOKUP($A$4,A74:E122,5,FALSE)</f>
        <v>6406</v>
      </c>
      <c r="F26" s="100">
        <f>VLOOKUP($A$4,A74:E122,3,FALSE)</f>
        <v>6406</v>
      </c>
      <c r="G26" s="100">
        <f>VLOOKUP($A$4,A74:E122,4,FALSE)</f>
        <v>6106</v>
      </c>
      <c r="I26" s="99">
        <f>A27*12+A29</f>
        <v>798</v>
      </c>
    </row>
    <row r="27" spans="1:10" ht="0.95" customHeight="1" x14ac:dyDescent="0.2">
      <c r="A27" s="107" t="str">
        <f>LEFT(A26,2)</f>
        <v>66</v>
      </c>
      <c r="B27" s="99" t="str">
        <f>A27</f>
        <v>66</v>
      </c>
      <c r="C27" s="107" t="str">
        <f>LEFT(C26,2)</f>
        <v>63</v>
      </c>
      <c r="D27" s="107" t="str">
        <f>LEFT(D26,2)</f>
        <v>64</v>
      </c>
      <c r="F27" s="107" t="str">
        <f>LEFT(F26,2)</f>
        <v>64</v>
      </c>
      <c r="G27" s="107" t="str">
        <f>LEFT(G26,2)</f>
        <v>61</v>
      </c>
      <c r="I27" s="108">
        <f>EDATE(A5,I26)</f>
        <v>46935</v>
      </c>
    </row>
    <row r="28" spans="1:10" ht="0.95" customHeight="1" x14ac:dyDescent="0.2">
      <c r="A28" s="107" t="str">
        <f>IF(RIGHT(A26,2)&gt;=10,RIGHT(A26,2),RIGHT(A26,1))</f>
        <v>06</v>
      </c>
      <c r="B28" s="99" t="str">
        <f>A28</f>
        <v>06</v>
      </c>
      <c r="C28" s="107" t="str">
        <f>IF(RIGHT(C26,2)&gt;=10,RIGHT(C26,2),RIGHT(C26,1))</f>
        <v>00</v>
      </c>
      <c r="D28" s="107" t="str">
        <f>IF(RIGHT(D26,2)&gt;=10,RIGHT(D26,2),RIGHT(D26,1))</f>
        <v>06</v>
      </c>
      <c r="F28" s="107" t="str">
        <f>IF(RIGHT(F26,2)&gt;=10,RIGHT(F26,2),RIGHT(F26,1))</f>
        <v>06</v>
      </c>
      <c r="G28" s="107" t="str">
        <f>IF(RIGHT(G26,2)&gt;=10,RIGHT(G26,2),RIGHT(G26,1))</f>
        <v>06</v>
      </c>
    </row>
    <row r="29" spans="1:10" ht="0.95" customHeight="1" x14ac:dyDescent="0.2">
      <c r="A29" s="107">
        <f>VALUE(A28)</f>
        <v>6</v>
      </c>
      <c r="B29" s="97">
        <f>A29</f>
        <v>6</v>
      </c>
      <c r="C29" s="107">
        <f>VALUE(C28)</f>
        <v>0</v>
      </c>
      <c r="D29" s="107">
        <f>VALUE(D28)</f>
        <v>6</v>
      </c>
      <c r="F29" s="107">
        <f>VALUE(F28)</f>
        <v>6</v>
      </c>
      <c r="G29" s="107">
        <f>VALUE(G28)</f>
        <v>6</v>
      </c>
    </row>
    <row r="32" spans="1:10" ht="0.95" customHeight="1" x14ac:dyDescent="0.2">
      <c r="A32" s="107">
        <f>(A27*12+A29)-D10</f>
        <v>102</v>
      </c>
      <c r="B32" s="97">
        <f t="shared" ref="B32" si="0">A32</f>
        <v>102</v>
      </c>
      <c r="C32" s="107">
        <f>(C27*12+C29)-D10</f>
        <v>60</v>
      </c>
      <c r="D32" s="107">
        <f>(D27*12+D29)-D10</f>
        <v>78</v>
      </c>
      <c r="F32" s="107">
        <f>(F27*12+F29)-D10</f>
        <v>78</v>
      </c>
      <c r="G32" s="107">
        <f>(G27*12+G29)-D10</f>
        <v>42</v>
      </c>
    </row>
    <row r="33" spans="1:8" ht="0.95" customHeight="1" x14ac:dyDescent="0.25">
      <c r="A33" s="107"/>
      <c r="C33" s="107">
        <f>A17</f>
        <v>0</v>
      </c>
      <c r="D33" s="107">
        <f>A18</f>
        <v>48</v>
      </c>
      <c r="F33" s="107">
        <f>A17</f>
        <v>0</v>
      </c>
      <c r="G33" s="107">
        <f>A17</f>
        <v>0</v>
      </c>
      <c r="H33" s="105"/>
    </row>
    <row r="34" spans="1:8" ht="0.95" customHeight="1" x14ac:dyDescent="0.25">
      <c r="A34" s="107"/>
      <c r="C34" s="107">
        <f>IF(C33&gt;C32,0,C32-C33)</f>
        <v>60</v>
      </c>
      <c r="D34" s="107">
        <f>IF(D33&gt;D32,0,D32-D33)</f>
        <v>30</v>
      </c>
      <c r="E34" s="109" t="s">
        <v>27</v>
      </c>
      <c r="F34" s="107">
        <f t="shared" ref="F34:G34" si="1">IF(F33&gt;F32,0,F32-F33)</f>
        <v>78</v>
      </c>
      <c r="G34" s="107">
        <f t="shared" si="1"/>
        <v>42</v>
      </c>
    </row>
    <row r="35" spans="1:8" ht="0.95" customHeight="1" x14ac:dyDescent="0.25">
      <c r="A35" s="100"/>
      <c r="C35" s="100">
        <f>IF(C33&gt;C32,C33-C32,0)</f>
        <v>0</v>
      </c>
      <c r="D35" s="100">
        <f>IF(D33&gt;D32,D33-D32,0)</f>
        <v>0</v>
      </c>
      <c r="E35" s="109" t="s">
        <v>26</v>
      </c>
      <c r="F35" s="100">
        <f>IF(F33&gt;F32,F33-F32,0)</f>
        <v>0</v>
      </c>
      <c r="G35" s="100">
        <f>IF(G33&gt;G32,G33-G32,0)</f>
        <v>0</v>
      </c>
    </row>
    <row r="36" spans="1:8" ht="0.95" customHeight="1" x14ac:dyDescent="0.25">
      <c r="A36" s="100"/>
      <c r="C36" s="100"/>
      <c r="D36" s="100"/>
      <c r="E36" s="109"/>
      <c r="F36" s="100"/>
      <c r="G36" s="100"/>
    </row>
    <row r="37" spans="1:8" ht="0.95" customHeight="1" x14ac:dyDescent="0.2">
      <c r="A37" s="100"/>
      <c r="C37" s="100">
        <f>IF(C35&gt;0,C27*12+C29+C35,0)</f>
        <v>0</v>
      </c>
      <c r="D37" s="100">
        <f>IF(D35&gt;0,D27*12+D29+D35,0)</f>
        <v>0</v>
      </c>
      <c r="F37" s="100">
        <f>IF(F35&gt;0,F27*12+F29+F35,0)</f>
        <v>0</v>
      </c>
      <c r="G37" s="100">
        <f>IF(G35&gt;0,G27*12+G29+G35,0)</f>
        <v>0</v>
      </c>
    </row>
    <row r="38" spans="1:8" ht="0.95" customHeight="1" x14ac:dyDescent="0.2">
      <c r="A38" s="100"/>
      <c r="C38" s="100">
        <f>IF(C37&gt;0,ROUNDDOWN(C37/12,0),0)</f>
        <v>0</v>
      </c>
      <c r="D38" s="100">
        <f>IF(D37&gt;0,ROUNDDOWN(D37/12,0),0)</f>
        <v>0</v>
      </c>
      <c r="F38" s="100">
        <f>IF(F37&gt;0,ROUNDDOWN(F37/12,0),0)</f>
        <v>0</v>
      </c>
      <c r="G38" s="100">
        <f>IF(G37&gt;0,ROUNDDOWN(G37/12,0),0)</f>
        <v>0</v>
      </c>
    </row>
    <row r="39" spans="1:8" ht="0.95" customHeight="1" x14ac:dyDescent="0.2">
      <c r="A39" s="100"/>
      <c r="C39" s="100">
        <f>C37-C38*12</f>
        <v>0</v>
      </c>
      <c r="D39" s="100">
        <f>D37-D38*12</f>
        <v>0</v>
      </c>
      <c r="F39" s="100">
        <f>F37-F38*12</f>
        <v>0</v>
      </c>
      <c r="G39" s="100">
        <f>G37-G38*12</f>
        <v>0</v>
      </c>
    </row>
    <row r="40" spans="1:8" s="99" customFormat="1" ht="0.95" customHeight="1" x14ac:dyDescent="0.2">
      <c r="A40" s="107"/>
      <c r="B40" s="97"/>
      <c r="C40" s="107">
        <f>IF(AND(C38&gt;0,C39&lt;10),0&amp;C39,C39)</f>
        <v>0</v>
      </c>
      <c r="D40" s="107">
        <f>IF(AND(D38&gt;0,D39&lt;10),0&amp;D39,D39)</f>
        <v>0</v>
      </c>
      <c r="F40" s="107">
        <f>IF(AND(F38&gt;0,F39&lt;10),0&amp;F39,F39)</f>
        <v>0</v>
      </c>
      <c r="G40" s="107">
        <f>IF(AND(G38&gt;0,G39&lt;10),0&amp;G39,G39)</f>
        <v>0</v>
      </c>
      <c r="H40" s="97"/>
    </row>
    <row r="41" spans="1:8" s="99" customFormat="1" ht="0.95" customHeight="1" x14ac:dyDescent="0.2">
      <c r="A41" s="107"/>
      <c r="B41" s="97"/>
      <c r="C41" s="107">
        <f>IF(C38&gt;0,C38&amp;C40,C26)</f>
        <v>6300</v>
      </c>
      <c r="D41" s="107">
        <f>IF(D38&gt;0,D38&amp;D40,D26)</f>
        <v>6406</v>
      </c>
      <c r="F41" s="107">
        <f>IF(F38&gt;0,F38&amp;F40,F26)</f>
        <v>6406</v>
      </c>
      <c r="G41" s="107">
        <f>IF(G38&gt;0,G38&amp;G40,G26)</f>
        <v>6106</v>
      </c>
    </row>
    <row r="42" spans="1:8" ht="0.95" customHeight="1" x14ac:dyDescent="0.2">
      <c r="A42" s="107"/>
      <c r="C42" s="100">
        <f>MIN(VALUE(C41),A26)</f>
        <v>6300</v>
      </c>
      <c r="D42" s="100">
        <f>MIN(VALUE(D41),A26)</f>
        <v>6406</v>
      </c>
      <c r="E42" s="100"/>
      <c r="F42" s="100">
        <f>MIN(VALUE(F41),A26)</f>
        <v>6406</v>
      </c>
      <c r="G42" s="97">
        <f>MIN(VALUE(G41),A26)</f>
        <v>6106</v>
      </c>
    </row>
    <row r="43" spans="1:8" ht="0.95" customHeight="1" x14ac:dyDescent="0.2">
      <c r="A43" s="107"/>
      <c r="C43" s="100">
        <f>LEFT(C42,2)*12+RIGHT(C42,2)</f>
        <v>756</v>
      </c>
      <c r="D43" s="100">
        <f>LEFT(D42,2)*12+RIGHT(D41,2)</f>
        <v>774</v>
      </c>
      <c r="E43" s="100"/>
      <c r="F43" s="100">
        <f t="shared" ref="F43:G43" si="2">LEFT(F42,2)*12+RIGHT(F41,2)</f>
        <v>774</v>
      </c>
      <c r="G43" s="100">
        <f t="shared" si="2"/>
        <v>738</v>
      </c>
    </row>
    <row r="44" spans="1:8" ht="0.95" customHeight="1" x14ac:dyDescent="0.2">
      <c r="A44" s="107"/>
      <c r="C44" s="100"/>
      <c r="D44" s="100"/>
      <c r="E44" s="100"/>
      <c r="F44" s="100"/>
    </row>
    <row r="45" spans="1:8" ht="0.95" customHeight="1" x14ac:dyDescent="0.2">
      <c r="A45" s="107"/>
      <c r="C45" s="100"/>
      <c r="D45" s="100"/>
      <c r="E45" s="100"/>
      <c r="F45" s="100"/>
    </row>
    <row r="46" spans="1:8" ht="0.95" customHeight="1" x14ac:dyDescent="0.2">
      <c r="A46" s="107"/>
      <c r="C46" s="100"/>
      <c r="D46" s="100"/>
      <c r="E46" s="100"/>
      <c r="F46" s="100"/>
    </row>
    <row r="47" spans="1:8" ht="0.95" customHeight="1" x14ac:dyDescent="0.2">
      <c r="A47" s="110">
        <f>A26</f>
        <v>6606</v>
      </c>
      <c r="B47" s="110">
        <f>A26</f>
        <v>6606</v>
      </c>
      <c r="C47" s="110">
        <f>C26</f>
        <v>6300</v>
      </c>
      <c r="D47" s="110"/>
      <c r="F47" s="110">
        <f>F26</f>
        <v>6406</v>
      </c>
      <c r="G47" s="110">
        <f>G26</f>
        <v>6106</v>
      </c>
    </row>
    <row r="48" spans="1:8" ht="0.95" customHeight="1" x14ac:dyDescent="0.2">
      <c r="A48" s="110">
        <f>A26</f>
        <v>6606</v>
      </c>
      <c r="B48" s="110">
        <f>A26</f>
        <v>6606</v>
      </c>
      <c r="C48" s="106">
        <f>IF(VALUE(C41)&lt;VALUE(A26),VALUE(C41),VALUE(A26))</f>
        <v>6300</v>
      </c>
      <c r="D48" s="110"/>
      <c r="F48" s="110">
        <f>IF(VALUE(F41)&lt;VALUE(A26),VALUE(F41),VALUE(A26))</f>
        <v>6406</v>
      </c>
      <c r="G48" s="110">
        <f>IF(VALUE(G41)&lt;VALUE(A26),VALUE(G41),VALUE(A26))</f>
        <v>6106</v>
      </c>
    </row>
    <row r="49" spans="1:13" ht="0.95" customHeight="1" x14ac:dyDescent="0.2">
      <c r="A49" s="110">
        <f>A26</f>
        <v>6606</v>
      </c>
      <c r="B49" s="110">
        <f>A26</f>
        <v>6606</v>
      </c>
      <c r="C49" s="106">
        <f>VALUE(A26)</f>
        <v>6606</v>
      </c>
      <c r="D49" s="110"/>
      <c r="F49" s="110">
        <f>A26</f>
        <v>6606</v>
      </c>
      <c r="G49" s="110">
        <f>A26</f>
        <v>6606</v>
      </c>
    </row>
    <row r="50" spans="1:13" ht="0.95" customHeight="1" x14ac:dyDescent="0.25">
      <c r="A50" s="111">
        <f>A26</f>
        <v>6606</v>
      </c>
      <c r="B50" s="112">
        <f>A26</f>
        <v>6606</v>
      </c>
      <c r="C50" s="112">
        <f>IF('Vorruhe und Lücken'!J38="ist erfüllt",C47,IF('Vorruhe und Lücken'!J38="es fehlen noch Monate",C48,IF('Vorruhe und Lücken'!J38="kann nicht erfüllt werden",C49,8000)))</f>
        <v>6300</v>
      </c>
      <c r="D50" s="113"/>
      <c r="F50" s="114">
        <f>IF('Vorruhe und Lücken'!J38="ist erfüllt",'ReBeg (4)'!F47,IF('Vorruhe und Lücken'!J38="es fehlen noch Monate",F48,IF('Vorruhe und Lücken'!J38="kann nicht erfüllt werden",'ReBeg (4)'!F49,"8000")))</f>
        <v>6406</v>
      </c>
      <c r="G50" s="115">
        <f>IF('Vorruhe und Lücken'!J38="ist erfüllt",'ReBeg (4)'!G47,IF('Vorruhe und Lücken'!J38="es fehlen noch Monate",G48,IF('Vorruhe und Lücken'!J38="kann nicht erfüllt werden",'ReBeg (4)'!G49,"8000")))</f>
        <v>6106</v>
      </c>
    </row>
    <row r="51" spans="1:13" ht="0.95" customHeight="1" x14ac:dyDescent="0.25">
      <c r="A51" s="111"/>
      <c r="B51" s="116"/>
      <c r="C51" s="113"/>
      <c r="D51" s="113"/>
      <c r="F51" s="111">
        <f>IF(A14="ja",'ReBeg (4)'!F50,9000)</f>
        <v>9000</v>
      </c>
      <c r="G51" s="117">
        <f>IF(A14="ja",'ReBeg (4)'!G50,9000)</f>
        <v>9000</v>
      </c>
    </row>
    <row r="52" spans="1:13" ht="0.95" customHeight="1" x14ac:dyDescent="0.25">
      <c r="A52" s="111"/>
      <c r="B52" s="116"/>
      <c r="C52" s="113"/>
      <c r="D52" s="113"/>
      <c r="F52" s="116"/>
    </row>
    <row r="53" spans="1:13" ht="0.95" customHeight="1" x14ac:dyDescent="0.2">
      <c r="A53" s="110"/>
      <c r="C53" s="110"/>
      <c r="D53" s="110">
        <f>D26</f>
        <v>6406</v>
      </c>
      <c r="F53" s="110"/>
    </row>
    <row r="54" spans="1:13" ht="0.95" customHeight="1" x14ac:dyDescent="0.2">
      <c r="A54" s="110"/>
      <c r="C54" s="110"/>
      <c r="D54" s="110">
        <f>D42</f>
        <v>6406</v>
      </c>
      <c r="F54" s="110"/>
    </row>
    <row r="55" spans="1:13" ht="0.95" customHeight="1" x14ac:dyDescent="0.2">
      <c r="A55" s="110"/>
      <c r="C55" s="110"/>
      <c r="D55" s="110">
        <v>7000</v>
      </c>
      <c r="F55" s="110"/>
    </row>
    <row r="56" spans="1:13" ht="0.95" customHeight="1" x14ac:dyDescent="0.25">
      <c r="A56" s="105"/>
      <c r="C56" s="111"/>
      <c r="D56" s="110">
        <f>IF('Vorruhe und Lücken'!J40="ist erfüllt",'ReBeg (4)'!D53,IF('Vorruhe und Lücken'!J40="es fehlen noch Monate",'ReBeg (4)'!D54,IF('Vorruhe und Lücken'!J40="kann nicht erfüllt werden",'ReBeg (4)'!D55,"10000")))</f>
        <v>6406</v>
      </c>
      <c r="F56" s="111"/>
    </row>
    <row r="57" spans="1:13" ht="0.95" customHeight="1" x14ac:dyDescent="0.25">
      <c r="A57" s="105"/>
      <c r="C57" s="111"/>
      <c r="D57" s="111">
        <f>IF('Vorruhe und Lücken'!J38="ist erfüllt",'ReBeg (4)'!D56,MIN(B50,F51))</f>
        <v>6406</v>
      </c>
      <c r="E57" s="97">
        <f>LEFT(D57,2)*12+RIGHT(D57,2)</f>
        <v>774</v>
      </c>
      <c r="F57" s="111"/>
    </row>
    <row r="58" spans="1:13" ht="0.95" customHeight="1" x14ac:dyDescent="0.2">
      <c r="A58" s="110"/>
      <c r="B58" s="110"/>
      <c r="D58" s="97" t="s">
        <v>25</v>
      </c>
      <c r="E58" s="97">
        <f>E57-D12-24</f>
        <v>54</v>
      </c>
    </row>
    <row r="59" spans="1:13" ht="0.95" customHeight="1" x14ac:dyDescent="0.2">
      <c r="A59" s="110"/>
      <c r="B59" s="110"/>
    </row>
    <row r="60" spans="1:13" ht="0.95" customHeight="1" x14ac:dyDescent="0.2">
      <c r="A60" s="110"/>
      <c r="B60" s="110"/>
    </row>
    <row r="61" spans="1:13" ht="0.95" customHeight="1" x14ac:dyDescent="0.25">
      <c r="A61" s="107"/>
      <c r="B61" s="105">
        <f>MIN('ReBeg (4)'!C50,'ReBeg (4)'!G51)</f>
        <v>6300</v>
      </c>
      <c r="C61" s="97">
        <f>I61-D12+D9</f>
        <v>72</v>
      </c>
      <c r="D61" s="97">
        <f>C61-'ReBeg (4)'!C13-1-'Rentenbeginne und Lücken (2 (4)'!B8-'Rentenbeginne und Lücken (2 (4)'!BO8-'Rentenbeginne und Lücken (2 (4)'!EC8-'Rentenbeginne und Lücken (2 (4)'!GP8</f>
        <v>23</v>
      </c>
      <c r="E61" s="105">
        <f>IF(D61&lt;1,0,D61)</f>
        <v>23</v>
      </c>
      <c r="F61" s="100" t="str">
        <f>LEFT(B61,2)</f>
        <v>63</v>
      </c>
      <c r="G61" s="100" t="str">
        <f>IF(RIGHT(B61,2)&gt;=10,RIGHT(B61,2),RIGHT(B61,1))</f>
        <v>00</v>
      </c>
      <c r="H61" s="100">
        <f>VALUE(G61)</f>
        <v>0</v>
      </c>
      <c r="I61" s="97">
        <f>F61*12+H61</f>
        <v>756</v>
      </c>
      <c r="J61" s="97">
        <f>C61-'ReBeg (4)'!C13</f>
        <v>24</v>
      </c>
      <c r="K61" s="97">
        <f>'Rentenbeginne und Lücken (2 (4)'!AK9</f>
        <v>0</v>
      </c>
      <c r="L61" s="118">
        <f>F67</f>
        <v>0</v>
      </c>
      <c r="M61" s="118">
        <f>J61-K61-L61</f>
        <v>24</v>
      </c>
    </row>
    <row r="62" spans="1:13" ht="0.95" customHeight="1" x14ac:dyDescent="0.25">
      <c r="A62" s="107" t="s">
        <v>28</v>
      </c>
      <c r="B62" s="113">
        <f>MIN('ReBeg (4)'!B50,'ReBeg (4)'!D57,'ReBeg (4)'!F51)</f>
        <v>6406</v>
      </c>
      <c r="C62" s="97">
        <f>I62-D12+D9</f>
        <v>90</v>
      </c>
      <c r="D62" s="97">
        <f>C62-'ReBeg (4)'!C13-1-'Rentenbeginne und Lücken (2 (4)'!B8-'Rentenbeginne und Lücken (2 (4)'!BO8-'Rentenbeginne und Lücken (2 (4)'!EC8-'Rentenbeginne und Lücken (2 (4)'!GP8</f>
        <v>41</v>
      </c>
      <c r="E62" s="105">
        <f>IF(D62&lt;1,0,D62)</f>
        <v>41</v>
      </c>
      <c r="F62" s="100" t="str">
        <f>LEFT(B62,2)</f>
        <v>64</v>
      </c>
      <c r="G62" s="100" t="str">
        <f>IF(RIGHT(B62,2)&gt;=10,RIGHT(B62,2),RIGHT(B62,1))</f>
        <v>06</v>
      </c>
      <c r="H62" s="100">
        <f>VALUE(G62)</f>
        <v>6</v>
      </c>
      <c r="I62" s="97">
        <f>F62*12+H62</f>
        <v>774</v>
      </c>
      <c r="J62" s="97">
        <f>C62:C63-'ReBeg (4)'!C13</f>
        <v>42</v>
      </c>
      <c r="K62" s="97">
        <f>'Rentenbeginne und Lücken (2 (4)'!AK9</f>
        <v>0</v>
      </c>
      <c r="L62" s="118">
        <f>F67</f>
        <v>0</v>
      </c>
      <c r="M62" s="118">
        <f>J62-K62-L62</f>
        <v>42</v>
      </c>
    </row>
    <row r="63" spans="1:13" ht="0.95" customHeight="1" x14ac:dyDescent="0.25">
      <c r="A63" s="107"/>
      <c r="B63" s="113">
        <f>'ReBeg (4)'!A26</f>
        <v>6606</v>
      </c>
      <c r="C63" s="97">
        <f>I63-D12+D9</f>
        <v>114</v>
      </c>
      <c r="D63" s="97">
        <f>C63-'ReBeg (4)'!C13-1-'Rentenbeginne und Lücken (2 (4)'!B8-'Rentenbeginne und Lücken (2 (4)'!BO8-'Rentenbeginne und Lücken (2 (4)'!EC8-'Rentenbeginne und Lücken (2 (4)'!GP8</f>
        <v>65</v>
      </c>
      <c r="E63" s="105">
        <f>IF(D63&lt;1,0,D63)</f>
        <v>65</v>
      </c>
      <c r="F63" s="100" t="str">
        <f>LEFT(B63,2)</f>
        <v>66</v>
      </c>
      <c r="G63" s="100" t="str">
        <f>IF(RIGHT(B63,2)&gt;=10,RIGHT(B63,2),RIGHT(B63,1))</f>
        <v>06</v>
      </c>
      <c r="H63" s="100">
        <f>VALUE(G63)</f>
        <v>6</v>
      </c>
      <c r="I63" s="97">
        <f>F63*12+H63</f>
        <v>798</v>
      </c>
      <c r="J63" s="97">
        <f>C63-'ReBeg (4)'!C13</f>
        <v>66</v>
      </c>
      <c r="K63" s="97">
        <f>'Rentenbeginne und Lücken (2 (4)'!AK9</f>
        <v>0</v>
      </c>
      <c r="L63" s="118">
        <f>F67</f>
        <v>0</v>
      </c>
      <c r="M63" s="118">
        <f>J63-K63-L63</f>
        <v>66</v>
      </c>
    </row>
    <row r="64" spans="1:13" ht="0.95" customHeight="1" x14ac:dyDescent="0.25">
      <c r="A64" s="107"/>
      <c r="B64" s="113"/>
      <c r="E64" s="105"/>
      <c r="F64" s="100"/>
      <c r="G64" s="100"/>
      <c r="H64" s="100"/>
    </row>
    <row r="66" spans="1:7" ht="0.95" customHeight="1" x14ac:dyDescent="0.2">
      <c r="A66" s="119" t="s">
        <v>58</v>
      </c>
      <c r="B66" s="119">
        <v>1</v>
      </c>
      <c r="C66" s="100">
        <v>2</v>
      </c>
      <c r="D66" s="119">
        <v>3</v>
      </c>
      <c r="E66" s="119">
        <v>4</v>
      </c>
      <c r="F66" s="119"/>
      <c r="G66" s="120"/>
    </row>
    <row r="67" spans="1:7" ht="0.95" customHeight="1" x14ac:dyDescent="0.2">
      <c r="A67" s="121">
        <f>C13</f>
        <v>48</v>
      </c>
      <c r="B67" s="119">
        <f>'Rentenbeginne und Lücken (2 (4)'!B8</f>
        <v>0</v>
      </c>
      <c r="C67" s="100">
        <f>'Rentenbeginne und Lücken (2 (4)'!BO8</f>
        <v>0</v>
      </c>
      <c r="D67" s="119">
        <f>'Rentenbeginne und Lücken (2 (4)'!EC8</f>
        <v>0</v>
      </c>
      <c r="E67" s="119">
        <f>'Rentenbeginne und Lücken (2 (4)'!GP8</f>
        <v>0</v>
      </c>
      <c r="F67" s="121">
        <f>SUM(B67:E67)</f>
        <v>0</v>
      </c>
      <c r="G67" s="120"/>
    </row>
    <row r="68" spans="1:7" ht="0.95" customHeight="1" x14ac:dyDescent="0.2">
      <c r="A68" s="121"/>
      <c r="B68" s="121">
        <f>IF(B67=0,0,A67)</f>
        <v>0</v>
      </c>
      <c r="C68" s="122">
        <f>IF(C67=0,0,B69+1)</f>
        <v>0</v>
      </c>
      <c r="D68" s="121">
        <f>IF(D67=0,0,C69+1)</f>
        <v>0</v>
      </c>
      <c r="E68" s="121">
        <f>IF(E67=0,0,D69+1)</f>
        <v>0</v>
      </c>
      <c r="F68" s="121"/>
      <c r="G68" s="123"/>
    </row>
    <row r="69" spans="1:7" ht="0.95" customHeight="1" x14ac:dyDescent="0.2">
      <c r="A69" s="124"/>
      <c r="B69" s="122">
        <f>IF(B67=0,0,B68+B67-1)</f>
        <v>0</v>
      </c>
      <c r="C69" s="122">
        <f>IF(C67=0,0,C68+C67-1)</f>
        <v>0</v>
      </c>
      <c r="D69" s="122">
        <f>IF(D67=0,0,D68+D67-1)</f>
        <v>0</v>
      </c>
      <c r="E69" s="122">
        <f>IF(E67=0,0,E68+E67-1)</f>
        <v>0</v>
      </c>
      <c r="F69" s="100"/>
      <c r="G69" s="125"/>
    </row>
    <row r="71" spans="1:7" ht="0.95" customHeight="1" x14ac:dyDescent="0.2">
      <c r="B71" s="97">
        <f>IF('Rentenbeginne und Lücken (2 (4)'!Q8="Vorruhe oh. Vers-Zeit",'ReBeg (4)'!B67,0)</f>
        <v>0</v>
      </c>
      <c r="C71" s="97">
        <f>IF('Rentenbeginne und Lücken (2 (4)'!CC8="Vorruhe oh. Vers-Zeit",'ReBeg (4)'!C67,0)</f>
        <v>0</v>
      </c>
      <c r="D71" s="97">
        <f>IF('Rentenbeginne und Lücken (2 (4)'!EQ8="Vorruhe oh. Vers-Zeit",'ReBeg (4)'!D67,0)</f>
        <v>0</v>
      </c>
      <c r="E71" s="97">
        <f>IF('Rentenbeginne und Lücken (2 (4)'!HD8="Vorruhe oh. Vers-Zeit",'ReBeg (4)'!E67,0)</f>
        <v>0</v>
      </c>
      <c r="F71" s="97">
        <f>SUM(B71:E71)</f>
        <v>0</v>
      </c>
    </row>
    <row r="72" spans="1:7" ht="0.95" customHeight="1" x14ac:dyDescent="0.2">
      <c r="A72" s="107"/>
      <c r="B72" s="100"/>
      <c r="C72" s="100"/>
      <c r="D72" s="100"/>
      <c r="E72" s="100"/>
      <c r="F72" s="100"/>
    </row>
    <row r="73" spans="1:7" ht="0.95" customHeight="1" x14ac:dyDescent="0.2">
      <c r="A73" s="107"/>
    </row>
    <row r="74" spans="1:7" ht="0.95" customHeight="1" x14ac:dyDescent="0.2">
      <c r="A74" s="100">
        <v>1952</v>
      </c>
      <c r="B74" s="100">
        <v>6506</v>
      </c>
      <c r="C74" s="100">
        <v>6306</v>
      </c>
      <c r="D74" s="100">
        <v>6006</v>
      </c>
      <c r="E74" s="100">
        <v>6300</v>
      </c>
      <c r="F74" s="100"/>
    </row>
    <row r="75" spans="1:7" ht="0.95" customHeight="1" x14ac:dyDescent="0.2">
      <c r="A75" s="100">
        <v>1953</v>
      </c>
      <c r="B75" s="100">
        <v>6507</v>
      </c>
      <c r="C75" s="100">
        <v>6307</v>
      </c>
      <c r="D75" s="100">
        <v>6007</v>
      </c>
      <c r="E75" s="100">
        <v>6302</v>
      </c>
      <c r="F75" s="100"/>
    </row>
    <row r="76" spans="1:7" ht="0.95" customHeight="1" x14ac:dyDescent="0.2">
      <c r="A76" s="100">
        <v>1954</v>
      </c>
      <c r="B76" s="100">
        <v>6508</v>
      </c>
      <c r="C76" s="100">
        <v>6308</v>
      </c>
      <c r="D76" s="100">
        <v>6008</v>
      </c>
      <c r="E76" s="100">
        <v>6304</v>
      </c>
      <c r="F76" s="100"/>
    </row>
    <row r="77" spans="1:7" ht="0.95" customHeight="1" x14ac:dyDescent="0.2">
      <c r="A77" s="100">
        <v>1955</v>
      </c>
      <c r="B77" s="100">
        <v>6509</v>
      </c>
      <c r="C77" s="100">
        <v>6309</v>
      </c>
      <c r="D77" s="100">
        <v>6009</v>
      </c>
      <c r="E77" s="100">
        <v>6306</v>
      </c>
      <c r="F77" s="100"/>
    </row>
    <row r="78" spans="1:7" ht="0.95" customHeight="1" x14ac:dyDescent="0.2">
      <c r="A78" s="100">
        <v>1956</v>
      </c>
      <c r="B78" s="100">
        <v>6510</v>
      </c>
      <c r="C78" s="100">
        <v>6310</v>
      </c>
      <c r="D78" s="100">
        <v>6010</v>
      </c>
      <c r="E78" s="100">
        <v>6308</v>
      </c>
      <c r="F78" s="100"/>
    </row>
    <row r="79" spans="1:7" ht="0.95" customHeight="1" x14ac:dyDescent="0.2">
      <c r="A79" s="100">
        <v>1957</v>
      </c>
      <c r="B79" s="100">
        <v>6511</v>
      </c>
      <c r="C79" s="100">
        <v>6311</v>
      </c>
      <c r="D79" s="100">
        <v>6011</v>
      </c>
      <c r="E79" s="100">
        <v>6310</v>
      </c>
      <c r="F79" s="100"/>
    </row>
    <row r="80" spans="1:7" ht="0.95" customHeight="1" x14ac:dyDescent="0.2">
      <c r="A80" s="100">
        <v>1958</v>
      </c>
      <c r="B80" s="100">
        <v>6600</v>
      </c>
      <c r="C80" s="100">
        <v>6400</v>
      </c>
      <c r="D80" s="100">
        <v>6100</v>
      </c>
      <c r="E80" s="100">
        <v>6400</v>
      </c>
      <c r="F80" s="100"/>
    </row>
    <row r="81" spans="1:6" ht="0.95" customHeight="1" x14ac:dyDescent="0.2">
      <c r="A81" s="100">
        <v>1959</v>
      </c>
      <c r="B81" s="100">
        <v>6602</v>
      </c>
      <c r="C81" s="100">
        <v>6402</v>
      </c>
      <c r="D81" s="100">
        <v>6102</v>
      </c>
      <c r="E81" s="100">
        <v>6402</v>
      </c>
      <c r="F81" s="100"/>
    </row>
    <row r="82" spans="1:6" ht="0.95" customHeight="1" x14ac:dyDescent="0.2">
      <c r="A82" s="100">
        <v>1960</v>
      </c>
      <c r="B82" s="100">
        <v>6604</v>
      </c>
      <c r="C82" s="100">
        <v>6404</v>
      </c>
      <c r="D82" s="100">
        <v>6104</v>
      </c>
      <c r="E82" s="100">
        <v>6404</v>
      </c>
      <c r="F82" s="100"/>
    </row>
    <row r="83" spans="1:6" ht="0.95" customHeight="1" x14ac:dyDescent="0.2">
      <c r="A83" s="100">
        <v>1961</v>
      </c>
      <c r="B83" s="100">
        <v>6606</v>
      </c>
      <c r="C83" s="100">
        <v>6406</v>
      </c>
      <c r="D83" s="100">
        <v>6106</v>
      </c>
      <c r="E83" s="100">
        <v>6406</v>
      </c>
      <c r="F83" s="100"/>
    </row>
    <row r="84" spans="1:6" ht="0.95" customHeight="1" x14ac:dyDescent="0.2">
      <c r="A84" s="100">
        <v>1962</v>
      </c>
      <c r="B84" s="100">
        <v>6608</v>
      </c>
      <c r="C84" s="100">
        <v>6408</v>
      </c>
      <c r="D84" s="100">
        <v>6108</v>
      </c>
      <c r="E84" s="100">
        <v>6408</v>
      </c>
      <c r="F84" s="100"/>
    </row>
    <row r="85" spans="1:6" ht="0.95" customHeight="1" x14ac:dyDescent="0.2">
      <c r="A85" s="100">
        <v>1963</v>
      </c>
      <c r="B85" s="100">
        <v>6610</v>
      </c>
      <c r="C85" s="100">
        <v>6410</v>
      </c>
      <c r="D85" s="100">
        <v>6110</v>
      </c>
      <c r="E85" s="100">
        <v>6410</v>
      </c>
      <c r="F85" s="100"/>
    </row>
    <row r="86" spans="1:6" ht="0.95" customHeight="1" x14ac:dyDescent="0.2">
      <c r="A86" s="100">
        <v>1964</v>
      </c>
      <c r="B86" s="100">
        <v>6700</v>
      </c>
      <c r="C86" s="100">
        <v>6500</v>
      </c>
      <c r="D86" s="100">
        <v>6200</v>
      </c>
      <c r="E86" s="100">
        <v>6500</v>
      </c>
      <c r="F86" s="100"/>
    </row>
    <row r="87" spans="1:6" ht="0.95" customHeight="1" x14ac:dyDescent="0.2">
      <c r="A87" s="100">
        <v>1965</v>
      </c>
      <c r="B87" s="100">
        <v>6700</v>
      </c>
      <c r="C87" s="100">
        <v>6500</v>
      </c>
      <c r="D87" s="100">
        <v>6200</v>
      </c>
      <c r="E87" s="100">
        <v>6500</v>
      </c>
      <c r="F87" s="100"/>
    </row>
    <row r="88" spans="1:6" ht="0.95" customHeight="1" x14ac:dyDescent="0.2">
      <c r="A88" s="100">
        <v>1966</v>
      </c>
      <c r="B88" s="100">
        <v>6700</v>
      </c>
      <c r="C88" s="100">
        <v>6500</v>
      </c>
      <c r="D88" s="100">
        <v>6200</v>
      </c>
      <c r="E88" s="100">
        <v>6500</v>
      </c>
      <c r="F88" s="100"/>
    </row>
    <row r="89" spans="1:6" ht="0.95" customHeight="1" x14ac:dyDescent="0.2">
      <c r="A89" s="100">
        <v>1967</v>
      </c>
      <c r="B89" s="100">
        <v>6700</v>
      </c>
      <c r="C89" s="100">
        <v>6500</v>
      </c>
      <c r="D89" s="100">
        <v>6200</v>
      </c>
      <c r="E89" s="100">
        <v>6500</v>
      </c>
      <c r="F89" s="100"/>
    </row>
    <row r="90" spans="1:6" ht="0.95" customHeight="1" x14ac:dyDescent="0.2">
      <c r="A90" s="100">
        <v>1968</v>
      </c>
      <c r="B90" s="100">
        <v>6700</v>
      </c>
      <c r="C90" s="100">
        <v>6500</v>
      </c>
      <c r="D90" s="100">
        <v>6200</v>
      </c>
      <c r="E90" s="100">
        <v>6500</v>
      </c>
      <c r="F90" s="100"/>
    </row>
    <row r="91" spans="1:6" ht="0.95" customHeight="1" x14ac:dyDescent="0.2">
      <c r="A91" s="100">
        <v>1969</v>
      </c>
      <c r="B91" s="100">
        <v>6700</v>
      </c>
      <c r="C91" s="100">
        <v>6500</v>
      </c>
      <c r="D91" s="100">
        <v>6200</v>
      </c>
      <c r="E91" s="100">
        <v>6500</v>
      </c>
      <c r="F91" s="100"/>
    </row>
    <row r="92" spans="1:6" ht="0.95" customHeight="1" x14ac:dyDescent="0.2">
      <c r="A92" s="100">
        <v>1970</v>
      </c>
      <c r="B92" s="100">
        <v>6700</v>
      </c>
      <c r="C92" s="100">
        <v>6500</v>
      </c>
      <c r="D92" s="100">
        <v>6200</v>
      </c>
      <c r="E92" s="100">
        <v>6500</v>
      </c>
      <c r="F92" s="100"/>
    </row>
    <row r="93" spans="1:6" ht="0.95" customHeight="1" x14ac:dyDescent="0.2">
      <c r="A93" s="100">
        <v>1971</v>
      </c>
      <c r="B93" s="100">
        <v>6700</v>
      </c>
      <c r="C93" s="100">
        <v>6500</v>
      </c>
      <c r="D93" s="100">
        <v>6200</v>
      </c>
      <c r="E93" s="100">
        <v>6500</v>
      </c>
      <c r="F93" s="100"/>
    </row>
    <row r="94" spans="1:6" ht="0.95" customHeight="1" x14ac:dyDescent="0.2">
      <c r="A94" s="100">
        <v>1972</v>
      </c>
      <c r="B94" s="100">
        <v>6700</v>
      </c>
      <c r="C94" s="100">
        <v>6500</v>
      </c>
      <c r="D94" s="100">
        <v>6200</v>
      </c>
      <c r="E94" s="100">
        <v>6500</v>
      </c>
      <c r="F94" s="100"/>
    </row>
    <row r="95" spans="1:6" ht="0.95" customHeight="1" x14ac:dyDescent="0.2">
      <c r="A95" s="100">
        <v>1973</v>
      </c>
      <c r="B95" s="100">
        <v>6700</v>
      </c>
      <c r="C95" s="100">
        <v>6500</v>
      </c>
      <c r="D95" s="100">
        <v>6200</v>
      </c>
      <c r="E95" s="100">
        <v>6500</v>
      </c>
      <c r="F95" s="100"/>
    </row>
    <row r="96" spans="1:6" ht="0.95" customHeight="1" x14ac:dyDescent="0.2">
      <c r="A96" s="100">
        <v>1974</v>
      </c>
      <c r="B96" s="100">
        <v>6700</v>
      </c>
      <c r="C96" s="100">
        <v>6500</v>
      </c>
      <c r="D96" s="100">
        <v>6200</v>
      </c>
      <c r="E96" s="100">
        <v>6500</v>
      </c>
      <c r="F96" s="100"/>
    </row>
    <row r="97" spans="1:6" ht="0.95" customHeight="1" x14ac:dyDescent="0.2">
      <c r="A97" s="100">
        <v>1975</v>
      </c>
      <c r="B97" s="100">
        <v>6700</v>
      </c>
      <c r="C97" s="100">
        <v>6500</v>
      </c>
      <c r="D97" s="100">
        <v>6200</v>
      </c>
      <c r="E97" s="100">
        <v>6500</v>
      </c>
      <c r="F97" s="100"/>
    </row>
    <row r="98" spans="1:6" ht="0.95" customHeight="1" x14ac:dyDescent="0.2">
      <c r="A98" s="100">
        <v>1976</v>
      </c>
      <c r="B98" s="100">
        <v>6700</v>
      </c>
      <c r="C98" s="100">
        <v>6500</v>
      </c>
      <c r="D98" s="100">
        <v>6200</v>
      </c>
      <c r="E98" s="100">
        <v>6500</v>
      </c>
      <c r="F98" s="100"/>
    </row>
    <row r="99" spans="1:6" ht="0.95" customHeight="1" x14ac:dyDescent="0.2">
      <c r="A99" s="100">
        <v>1977</v>
      </c>
      <c r="B99" s="100">
        <v>6700</v>
      </c>
      <c r="C99" s="100">
        <v>6500</v>
      </c>
      <c r="D99" s="100">
        <v>6200</v>
      </c>
      <c r="E99" s="100">
        <v>6500</v>
      </c>
      <c r="F99" s="100"/>
    </row>
    <row r="100" spans="1:6" ht="0.95" customHeight="1" x14ac:dyDescent="0.2">
      <c r="A100" s="100">
        <v>1978</v>
      </c>
      <c r="B100" s="100">
        <v>6700</v>
      </c>
      <c r="C100" s="100">
        <v>6500</v>
      </c>
      <c r="D100" s="100">
        <v>6200</v>
      </c>
      <c r="E100" s="100">
        <v>6500</v>
      </c>
      <c r="F100" s="100"/>
    </row>
    <row r="101" spans="1:6" ht="0.95" customHeight="1" x14ac:dyDescent="0.2">
      <c r="A101" s="100">
        <v>1979</v>
      </c>
      <c r="B101" s="100">
        <v>6700</v>
      </c>
      <c r="C101" s="100">
        <v>6500</v>
      </c>
      <c r="D101" s="100">
        <v>6200</v>
      </c>
      <c r="E101" s="100">
        <v>6500</v>
      </c>
      <c r="F101" s="100"/>
    </row>
    <row r="102" spans="1:6" ht="0.95" customHeight="1" x14ac:dyDescent="0.2">
      <c r="A102" s="100">
        <v>1980</v>
      </c>
      <c r="B102" s="100">
        <v>6700</v>
      </c>
      <c r="C102" s="100">
        <v>6500</v>
      </c>
      <c r="D102" s="100">
        <v>6200</v>
      </c>
      <c r="E102" s="100">
        <v>6500</v>
      </c>
      <c r="F102" s="100"/>
    </row>
    <row r="103" spans="1:6" ht="0.95" customHeight="1" x14ac:dyDescent="0.2">
      <c r="A103" s="100">
        <v>1981</v>
      </c>
      <c r="B103" s="100">
        <v>6700</v>
      </c>
      <c r="C103" s="100">
        <v>6500</v>
      </c>
      <c r="D103" s="100">
        <v>6200</v>
      </c>
      <c r="E103" s="100">
        <v>6500</v>
      </c>
      <c r="F103" s="100"/>
    </row>
    <row r="104" spans="1:6" ht="0.95" customHeight="1" x14ac:dyDescent="0.2">
      <c r="A104" s="100">
        <v>1982</v>
      </c>
      <c r="B104" s="100">
        <v>6700</v>
      </c>
      <c r="C104" s="100">
        <v>6500</v>
      </c>
      <c r="D104" s="100">
        <v>6200</v>
      </c>
      <c r="E104" s="100">
        <v>6500</v>
      </c>
      <c r="F104" s="100"/>
    </row>
    <row r="105" spans="1:6" ht="0.95" customHeight="1" x14ac:dyDescent="0.2">
      <c r="A105" s="100">
        <v>1983</v>
      </c>
      <c r="B105" s="100">
        <v>6700</v>
      </c>
      <c r="C105" s="100">
        <v>6500</v>
      </c>
      <c r="D105" s="100">
        <v>6200</v>
      </c>
      <c r="E105" s="100">
        <v>6500</v>
      </c>
      <c r="F105" s="100"/>
    </row>
    <row r="106" spans="1:6" ht="0.95" customHeight="1" x14ac:dyDescent="0.2">
      <c r="A106" s="100">
        <v>1984</v>
      </c>
      <c r="B106" s="100">
        <v>6700</v>
      </c>
      <c r="C106" s="100">
        <v>6500</v>
      </c>
      <c r="D106" s="100">
        <v>6200</v>
      </c>
      <c r="E106" s="100">
        <v>6500</v>
      </c>
      <c r="F106" s="100"/>
    </row>
    <row r="107" spans="1:6" ht="0.95" customHeight="1" x14ac:dyDescent="0.2">
      <c r="A107" s="100">
        <v>1985</v>
      </c>
      <c r="B107" s="100">
        <v>6700</v>
      </c>
      <c r="C107" s="100">
        <v>6500</v>
      </c>
      <c r="D107" s="100">
        <v>6200</v>
      </c>
      <c r="E107" s="100">
        <v>6500</v>
      </c>
      <c r="F107" s="100"/>
    </row>
    <row r="108" spans="1:6" ht="0.95" customHeight="1" x14ac:dyDescent="0.2">
      <c r="A108" s="100">
        <v>1986</v>
      </c>
      <c r="B108" s="100">
        <v>6700</v>
      </c>
      <c r="C108" s="100">
        <v>6500</v>
      </c>
      <c r="D108" s="100">
        <v>6200</v>
      </c>
      <c r="E108" s="100">
        <v>6500</v>
      </c>
      <c r="F108" s="100"/>
    </row>
    <row r="109" spans="1:6" ht="0.95" customHeight="1" x14ac:dyDescent="0.2">
      <c r="A109" s="100">
        <v>1987</v>
      </c>
      <c r="B109" s="100">
        <v>6700</v>
      </c>
      <c r="C109" s="100">
        <v>6500</v>
      </c>
      <c r="D109" s="100">
        <v>6200</v>
      </c>
      <c r="E109" s="100">
        <v>6500</v>
      </c>
      <c r="F109" s="100"/>
    </row>
    <row r="110" spans="1:6" ht="0.95" customHeight="1" x14ac:dyDescent="0.2">
      <c r="A110" s="100">
        <v>1988</v>
      </c>
      <c r="B110" s="100">
        <v>6700</v>
      </c>
      <c r="C110" s="100">
        <v>6500</v>
      </c>
      <c r="D110" s="100">
        <v>6200</v>
      </c>
      <c r="E110" s="100">
        <v>6500</v>
      </c>
      <c r="F110" s="100"/>
    </row>
    <row r="111" spans="1:6" ht="0.95" customHeight="1" x14ac:dyDescent="0.2">
      <c r="A111" s="100">
        <v>1989</v>
      </c>
      <c r="B111" s="100">
        <v>6700</v>
      </c>
      <c r="C111" s="100">
        <v>6500</v>
      </c>
      <c r="D111" s="100">
        <v>6200</v>
      </c>
      <c r="E111" s="100">
        <v>6500</v>
      </c>
      <c r="F111" s="100"/>
    </row>
    <row r="112" spans="1:6" ht="0.95" customHeight="1" x14ac:dyDescent="0.2">
      <c r="A112" s="100">
        <v>1990</v>
      </c>
      <c r="B112" s="100">
        <v>6700</v>
      </c>
      <c r="C112" s="100">
        <v>6500</v>
      </c>
      <c r="D112" s="100">
        <v>6200</v>
      </c>
      <c r="E112" s="100">
        <v>6500</v>
      </c>
      <c r="F112" s="100"/>
    </row>
    <row r="113" spans="1:8" ht="0.95" customHeight="1" x14ac:dyDescent="0.2">
      <c r="A113" s="100">
        <v>1991</v>
      </c>
      <c r="B113" s="100">
        <v>6700</v>
      </c>
      <c r="C113" s="100">
        <v>6500</v>
      </c>
      <c r="D113" s="100">
        <v>6200</v>
      </c>
      <c r="E113" s="100">
        <v>6500</v>
      </c>
      <c r="F113" s="100"/>
    </row>
    <row r="114" spans="1:8" ht="0.95" customHeight="1" x14ac:dyDescent="0.2">
      <c r="A114" s="100">
        <v>1992</v>
      </c>
      <c r="B114" s="100">
        <v>6700</v>
      </c>
      <c r="C114" s="100">
        <v>6500</v>
      </c>
      <c r="D114" s="100">
        <v>6200</v>
      </c>
      <c r="E114" s="100">
        <v>6500</v>
      </c>
      <c r="F114" s="100"/>
    </row>
    <row r="115" spans="1:8" ht="0.95" customHeight="1" x14ac:dyDescent="0.2">
      <c r="A115" s="100">
        <v>1993</v>
      </c>
      <c r="B115" s="100">
        <v>6700</v>
      </c>
      <c r="C115" s="100">
        <v>6500</v>
      </c>
      <c r="D115" s="100">
        <v>6200</v>
      </c>
      <c r="E115" s="100">
        <v>6500</v>
      </c>
      <c r="F115" s="100"/>
    </row>
    <row r="116" spans="1:8" ht="0.95" customHeight="1" x14ac:dyDescent="0.2">
      <c r="A116" s="100">
        <v>1994</v>
      </c>
      <c r="B116" s="100">
        <v>6700</v>
      </c>
      <c r="C116" s="100">
        <v>6500</v>
      </c>
      <c r="D116" s="100">
        <v>6200</v>
      </c>
      <c r="E116" s="100">
        <v>6500</v>
      </c>
    </row>
    <row r="117" spans="1:8" ht="0.95" customHeight="1" x14ac:dyDescent="0.2">
      <c r="A117" s="100">
        <v>1995</v>
      </c>
      <c r="B117" s="100">
        <v>6700</v>
      </c>
      <c r="C117" s="100">
        <v>6500</v>
      </c>
      <c r="D117" s="100">
        <v>6200</v>
      </c>
      <c r="E117" s="100">
        <v>6500</v>
      </c>
    </row>
    <row r="118" spans="1:8" ht="0.95" customHeight="1" x14ac:dyDescent="0.2">
      <c r="A118" s="100">
        <v>1996</v>
      </c>
      <c r="B118" s="100">
        <v>6700</v>
      </c>
      <c r="C118" s="100">
        <v>6500</v>
      </c>
      <c r="D118" s="100">
        <v>6200</v>
      </c>
      <c r="E118" s="100">
        <v>6500</v>
      </c>
    </row>
    <row r="119" spans="1:8" ht="0.95" customHeight="1" x14ac:dyDescent="0.2">
      <c r="A119" s="100">
        <v>1997</v>
      </c>
      <c r="B119" s="100">
        <v>6700</v>
      </c>
      <c r="C119" s="100">
        <v>6500</v>
      </c>
      <c r="D119" s="100">
        <v>6200</v>
      </c>
      <c r="E119" s="100">
        <v>6500</v>
      </c>
    </row>
    <row r="120" spans="1:8" ht="0.95" customHeight="1" x14ac:dyDescent="0.2">
      <c r="A120" s="100">
        <v>1998</v>
      </c>
      <c r="B120" s="100">
        <v>6700</v>
      </c>
      <c r="C120" s="100">
        <v>6500</v>
      </c>
      <c r="D120" s="100">
        <v>6200</v>
      </c>
      <c r="E120" s="100">
        <v>6500</v>
      </c>
    </row>
    <row r="121" spans="1:8" ht="0.95" customHeight="1" x14ac:dyDescent="0.2">
      <c r="A121" s="100">
        <v>1999</v>
      </c>
      <c r="B121" s="100">
        <v>6700</v>
      </c>
      <c r="C121" s="100">
        <v>6500</v>
      </c>
      <c r="D121" s="100">
        <v>6200</v>
      </c>
      <c r="E121" s="100">
        <v>6500</v>
      </c>
    </row>
    <row r="122" spans="1:8" ht="0.95" customHeight="1" x14ac:dyDescent="0.2">
      <c r="A122" s="100">
        <v>2000</v>
      </c>
      <c r="B122" s="100">
        <v>6700</v>
      </c>
      <c r="C122" s="100">
        <v>6500</v>
      </c>
      <c r="D122" s="100">
        <v>6200</v>
      </c>
      <c r="E122" s="100">
        <v>6500</v>
      </c>
    </row>
    <row r="124" spans="1:8" ht="0.95" customHeight="1" x14ac:dyDescent="0.2">
      <c r="C124" s="97" t="s">
        <v>56</v>
      </c>
    </row>
    <row r="125" spans="1:8" ht="0.95" customHeight="1" x14ac:dyDescent="0.2">
      <c r="A125" s="101">
        <v>43466</v>
      </c>
      <c r="B125" s="100">
        <v>0</v>
      </c>
      <c r="C125" s="97">
        <v>732</v>
      </c>
      <c r="D125" s="100">
        <v>0</v>
      </c>
      <c r="F125" s="101">
        <f>A3</f>
        <v>22637</v>
      </c>
      <c r="G125" s="101">
        <f>IF(DAY(F125)=1,F125,DATE(YEAR(F125),MONTH(F125)+1,1))</f>
        <v>22647</v>
      </c>
    </row>
    <row r="126" spans="1:8" ht="0.95" customHeight="1" x14ac:dyDescent="0.2">
      <c r="A126" s="101">
        <v>43497</v>
      </c>
      <c r="B126" s="100">
        <v>1</v>
      </c>
      <c r="C126" s="97">
        <v>733</v>
      </c>
      <c r="D126" s="100">
        <v>1</v>
      </c>
      <c r="F126" s="97">
        <f>DATEDIF(G125,A137,"m")</f>
        <v>696</v>
      </c>
      <c r="G126" s="97">
        <f>ROUNDDOWN(F126/12,0)</f>
        <v>58</v>
      </c>
      <c r="H126" s="97">
        <f>F126-G126*12</f>
        <v>0</v>
      </c>
    </row>
    <row r="127" spans="1:8" ht="0.95" customHeight="1" x14ac:dyDescent="0.2">
      <c r="A127" s="101">
        <v>43525</v>
      </c>
      <c r="B127" s="100">
        <v>2</v>
      </c>
      <c r="C127" s="97">
        <v>734</v>
      </c>
      <c r="D127" s="100">
        <v>2</v>
      </c>
    </row>
    <row r="128" spans="1:8" ht="0.95" customHeight="1" x14ac:dyDescent="0.2">
      <c r="A128" s="101">
        <v>43556</v>
      </c>
      <c r="B128" s="100">
        <v>3</v>
      </c>
      <c r="C128" s="97">
        <v>735</v>
      </c>
      <c r="D128" s="100">
        <v>3</v>
      </c>
    </row>
    <row r="129" spans="1:6" ht="0.95" customHeight="1" x14ac:dyDescent="0.2">
      <c r="A129" s="101">
        <v>43586</v>
      </c>
      <c r="B129" s="100">
        <v>4</v>
      </c>
      <c r="C129" s="97">
        <v>736</v>
      </c>
      <c r="D129" s="100">
        <v>4</v>
      </c>
    </row>
    <row r="130" spans="1:6" ht="0.95" customHeight="1" x14ac:dyDescent="0.2">
      <c r="A130" s="101">
        <v>43617</v>
      </c>
      <c r="B130" s="100">
        <v>5</v>
      </c>
      <c r="C130" s="97">
        <v>737</v>
      </c>
      <c r="D130" s="100">
        <v>5</v>
      </c>
    </row>
    <row r="131" spans="1:6" ht="0.95" customHeight="1" x14ac:dyDescent="0.2">
      <c r="A131" s="101">
        <v>43647</v>
      </c>
      <c r="B131" s="100">
        <v>6</v>
      </c>
      <c r="C131" s="97">
        <v>738</v>
      </c>
      <c r="D131" s="100">
        <v>6</v>
      </c>
    </row>
    <row r="132" spans="1:6" ht="0.95" customHeight="1" x14ac:dyDescent="0.2">
      <c r="A132" s="101">
        <v>43678</v>
      </c>
      <c r="B132" s="100">
        <v>7</v>
      </c>
      <c r="C132" s="97">
        <v>739</v>
      </c>
      <c r="D132" s="100">
        <v>7</v>
      </c>
    </row>
    <row r="133" spans="1:6" ht="0.95" customHeight="1" x14ac:dyDescent="0.2">
      <c r="A133" s="101">
        <v>43709</v>
      </c>
      <c r="B133" s="100">
        <v>8</v>
      </c>
      <c r="C133" s="97">
        <v>740</v>
      </c>
      <c r="D133" s="100">
        <v>8</v>
      </c>
    </row>
    <row r="134" spans="1:6" ht="0.95" customHeight="1" x14ac:dyDescent="0.2">
      <c r="A134" s="101">
        <v>43739</v>
      </c>
      <c r="B134" s="100">
        <v>9</v>
      </c>
      <c r="C134" s="97">
        <v>741</v>
      </c>
      <c r="D134" s="100">
        <v>9</v>
      </c>
    </row>
    <row r="135" spans="1:6" ht="0.95" customHeight="1" x14ac:dyDescent="0.2">
      <c r="A135" s="101">
        <v>43770</v>
      </c>
      <c r="B135" s="100">
        <v>10</v>
      </c>
      <c r="C135" s="97">
        <v>742</v>
      </c>
      <c r="D135" s="100">
        <v>10</v>
      </c>
    </row>
    <row r="136" spans="1:6" ht="0.95" customHeight="1" x14ac:dyDescent="0.2">
      <c r="A136" s="101">
        <v>43800</v>
      </c>
      <c r="B136" s="100">
        <v>11</v>
      </c>
      <c r="C136" s="97">
        <v>743</v>
      </c>
      <c r="D136" s="100">
        <v>11</v>
      </c>
    </row>
    <row r="137" spans="1:6" ht="0.95" customHeight="1" x14ac:dyDescent="0.2">
      <c r="A137" s="101">
        <v>43831</v>
      </c>
      <c r="B137" s="100">
        <v>12</v>
      </c>
      <c r="C137" s="97">
        <v>744</v>
      </c>
      <c r="D137" s="100">
        <v>12</v>
      </c>
      <c r="F137" s="97" t="str">
        <f>G126+0&amp;"/"&amp;H126</f>
        <v>58/0</v>
      </c>
    </row>
    <row r="138" spans="1:6" ht="0.95" customHeight="1" x14ac:dyDescent="0.2">
      <c r="A138" s="101">
        <v>43862</v>
      </c>
      <c r="B138" s="100">
        <v>13</v>
      </c>
      <c r="C138" s="97">
        <v>745</v>
      </c>
      <c r="D138" s="100">
        <v>13</v>
      </c>
    </row>
    <row r="139" spans="1:6" ht="0.95" customHeight="1" x14ac:dyDescent="0.2">
      <c r="A139" s="101">
        <v>43891</v>
      </c>
      <c r="B139" s="100">
        <v>14</v>
      </c>
      <c r="C139" s="97">
        <v>746</v>
      </c>
      <c r="D139" s="100">
        <v>14</v>
      </c>
    </row>
    <row r="140" spans="1:6" ht="0.95" customHeight="1" x14ac:dyDescent="0.2">
      <c r="A140" s="101">
        <v>43922</v>
      </c>
      <c r="B140" s="100">
        <v>15</v>
      </c>
      <c r="C140" s="97">
        <v>747</v>
      </c>
      <c r="D140" s="100">
        <v>15</v>
      </c>
    </row>
    <row r="141" spans="1:6" ht="0.95" customHeight="1" x14ac:dyDescent="0.2">
      <c r="A141" s="101">
        <v>43952</v>
      </c>
      <c r="B141" s="100">
        <v>16</v>
      </c>
      <c r="C141" s="97">
        <v>748</v>
      </c>
      <c r="D141" s="100">
        <v>16</v>
      </c>
    </row>
    <row r="142" spans="1:6" ht="0.95" customHeight="1" x14ac:dyDescent="0.2">
      <c r="A142" s="101">
        <v>43983</v>
      </c>
      <c r="B142" s="100">
        <v>17</v>
      </c>
      <c r="C142" s="97">
        <v>749</v>
      </c>
      <c r="D142" s="100">
        <v>17</v>
      </c>
    </row>
    <row r="143" spans="1:6" ht="0.95" customHeight="1" x14ac:dyDescent="0.2">
      <c r="A143" s="101">
        <v>44013</v>
      </c>
      <c r="B143" s="100">
        <v>18</v>
      </c>
      <c r="C143" s="97">
        <v>750</v>
      </c>
      <c r="D143" s="100">
        <v>18</v>
      </c>
    </row>
    <row r="144" spans="1:6" ht="0.95" customHeight="1" x14ac:dyDescent="0.2">
      <c r="A144" s="101">
        <v>44044</v>
      </c>
      <c r="B144" s="100">
        <v>19</v>
      </c>
      <c r="C144" s="97">
        <v>751</v>
      </c>
      <c r="D144" s="100">
        <v>19</v>
      </c>
    </row>
    <row r="145" spans="1:6" ht="0.95" customHeight="1" x14ac:dyDescent="0.2">
      <c r="A145" s="101">
        <v>44075</v>
      </c>
      <c r="B145" s="100">
        <v>20</v>
      </c>
      <c r="C145" s="97">
        <v>752</v>
      </c>
      <c r="D145" s="100">
        <v>20</v>
      </c>
    </row>
    <row r="146" spans="1:6" ht="0.95" customHeight="1" x14ac:dyDescent="0.2">
      <c r="A146" s="101">
        <v>44105</v>
      </c>
      <c r="B146" s="100">
        <v>21</v>
      </c>
      <c r="C146" s="97">
        <v>753</v>
      </c>
      <c r="D146" s="100">
        <v>21</v>
      </c>
    </row>
    <row r="147" spans="1:6" ht="0.95" customHeight="1" x14ac:dyDescent="0.2">
      <c r="A147" s="101">
        <v>44136</v>
      </c>
      <c r="B147" s="100">
        <v>22</v>
      </c>
      <c r="C147" s="97">
        <v>754</v>
      </c>
      <c r="D147" s="100">
        <v>22</v>
      </c>
    </row>
    <row r="148" spans="1:6" ht="0.95" customHeight="1" x14ac:dyDescent="0.2">
      <c r="A148" s="101">
        <v>44166</v>
      </c>
      <c r="B148" s="100">
        <v>23</v>
      </c>
      <c r="C148" s="97">
        <v>755</v>
      </c>
      <c r="D148" s="100">
        <v>23</v>
      </c>
    </row>
    <row r="149" spans="1:6" ht="0.95" customHeight="1" x14ac:dyDescent="0.2">
      <c r="A149" s="101">
        <v>44197</v>
      </c>
      <c r="B149" s="100">
        <v>24</v>
      </c>
      <c r="C149" s="97">
        <v>756</v>
      </c>
      <c r="D149" s="100">
        <v>24</v>
      </c>
      <c r="F149" s="97" t="str">
        <f>G126+1&amp;"/"&amp;H126</f>
        <v>59/0</v>
      </c>
    </row>
    <row r="150" spans="1:6" ht="0.95" customHeight="1" x14ac:dyDescent="0.2">
      <c r="A150" s="101">
        <v>44228</v>
      </c>
      <c r="B150" s="100">
        <v>25</v>
      </c>
      <c r="C150" s="97">
        <v>757</v>
      </c>
      <c r="D150" s="100">
        <v>25</v>
      </c>
    </row>
    <row r="151" spans="1:6" ht="0.95" customHeight="1" x14ac:dyDescent="0.2">
      <c r="A151" s="101">
        <v>44256</v>
      </c>
      <c r="B151" s="100">
        <v>26</v>
      </c>
      <c r="C151" s="97">
        <v>758</v>
      </c>
      <c r="D151" s="100">
        <v>26</v>
      </c>
    </row>
    <row r="152" spans="1:6" ht="0.95" customHeight="1" x14ac:dyDescent="0.2">
      <c r="A152" s="101">
        <v>44287</v>
      </c>
      <c r="B152" s="100">
        <v>27</v>
      </c>
      <c r="C152" s="97">
        <v>759</v>
      </c>
      <c r="D152" s="100">
        <v>27</v>
      </c>
    </row>
    <row r="153" spans="1:6" ht="0.95" customHeight="1" x14ac:dyDescent="0.2">
      <c r="A153" s="101">
        <v>44317</v>
      </c>
      <c r="B153" s="100">
        <v>28</v>
      </c>
      <c r="C153" s="97">
        <v>760</v>
      </c>
      <c r="D153" s="100">
        <v>28</v>
      </c>
    </row>
    <row r="154" spans="1:6" ht="0.95" customHeight="1" x14ac:dyDescent="0.2">
      <c r="A154" s="101">
        <v>44348</v>
      </c>
      <c r="B154" s="100">
        <v>29</v>
      </c>
      <c r="C154" s="97">
        <v>761</v>
      </c>
      <c r="D154" s="100">
        <v>29</v>
      </c>
    </row>
    <row r="155" spans="1:6" ht="0.95" customHeight="1" x14ac:dyDescent="0.2">
      <c r="A155" s="101">
        <v>44378</v>
      </c>
      <c r="B155" s="100">
        <v>30</v>
      </c>
      <c r="C155" s="97">
        <v>762</v>
      </c>
      <c r="D155" s="100">
        <v>30</v>
      </c>
    </row>
    <row r="156" spans="1:6" ht="0.95" customHeight="1" x14ac:dyDescent="0.2">
      <c r="A156" s="101">
        <v>44409</v>
      </c>
      <c r="B156" s="100">
        <v>31</v>
      </c>
      <c r="C156" s="97">
        <v>763</v>
      </c>
      <c r="D156" s="100">
        <v>31</v>
      </c>
    </row>
    <row r="157" spans="1:6" ht="0.95" customHeight="1" x14ac:dyDescent="0.2">
      <c r="A157" s="101">
        <v>44440</v>
      </c>
      <c r="B157" s="100">
        <v>32</v>
      </c>
      <c r="C157" s="97">
        <v>764</v>
      </c>
      <c r="D157" s="100">
        <v>32</v>
      </c>
    </row>
    <row r="158" spans="1:6" ht="0.95" customHeight="1" x14ac:dyDescent="0.2">
      <c r="A158" s="101">
        <v>44470</v>
      </c>
      <c r="B158" s="100">
        <v>33</v>
      </c>
      <c r="C158" s="97">
        <v>765</v>
      </c>
      <c r="D158" s="100">
        <v>33</v>
      </c>
    </row>
    <row r="159" spans="1:6" ht="0.95" customHeight="1" x14ac:dyDescent="0.2">
      <c r="A159" s="101">
        <v>44501</v>
      </c>
      <c r="B159" s="100">
        <v>34</v>
      </c>
      <c r="C159" s="97">
        <v>766</v>
      </c>
      <c r="D159" s="100">
        <v>34</v>
      </c>
    </row>
    <row r="160" spans="1:6" ht="0.95" customHeight="1" x14ac:dyDescent="0.2">
      <c r="A160" s="101">
        <v>44531</v>
      </c>
      <c r="B160" s="100">
        <v>35</v>
      </c>
      <c r="C160" s="97">
        <v>767</v>
      </c>
      <c r="D160" s="100">
        <v>35</v>
      </c>
    </row>
    <row r="161" spans="1:6" ht="0.95" customHeight="1" x14ac:dyDescent="0.2">
      <c r="A161" s="101">
        <v>44562</v>
      </c>
      <c r="B161" s="100">
        <v>36</v>
      </c>
      <c r="C161" s="97">
        <v>768</v>
      </c>
      <c r="D161" s="100">
        <v>36</v>
      </c>
      <c r="F161" s="97" t="str">
        <f>G126+2&amp;"/"&amp;H126</f>
        <v>60/0</v>
      </c>
    </row>
    <row r="162" spans="1:6" ht="0.95" customHeight="1" x14ac:dyDescent="0.2">
      <c r="A162" s="101">
        <v>44593</v>
      </c>
      <c r="B162" s="100">
        <v>37</v>
      </c>
      <c r="C162" s="97">
        <v>769</v>
      </c>
      <c r="D162" s="100">
        <v>37</v>
      </c>
    </row>
    <row r="163" spans="1:6" ht="0.95" customHeight="1" x14ac:dyDescent="0.2">
      <c r="A163" s="101">
        <v>44621</v>
      </c>
      <c r="B163" s="100">
        <v>38</v>
      </c>
      <c r="C163" s="97">
        <v>770</v>
      </c>
      <c r="D163" s="100">
        <v>38</v>
      </c>
    </row>
    <row r="164" spans="1:6" ht="0.95" customHeight="1" x14ac:dyDescent="0.2">
      <c r="A164" s="101">
        <v>44652</v>
      </c>
      <c r="B164" s="100">
        <v>39</v>
      </c>
      <c r="C164" s="97">
        <v>771</v>
      </c>
      <c r="D164" s="100">
        <v>39</v>
      </c>
    </row>
    <row r="165" spans="1:6" ht="0.95" customHeight="1" x14ac:dyDescent="0.2">
      <c r="A165" s="101">
        <v>44682</v>
      </c>
      <c r="B165" s="100">
        <v>40</v>
      </c>
      <c r="C165" s="97">
        <v>772</v>
      </c>
      <c r="D165" s="100">
        <v>40</v>
      </c>
    </row>
    <row r="166" spans="1:6" ht="0.95" customHeight="1" x14ac:dyDescent="0.2">
      <c r="A166" s="101">
        <v>44713</v>
      </c>
      <c r="B166" s="100">
        <v>41</v>
      </c>
      <c r="C166" s="97">
        <v>773</v>
      </c>
      <c r="D166" s="100">
        <v>41</v>
      </c>
    </row>
    <row r="167" spans="1:6" ht="0.95" customHeight="1" x14ac:dyDescent="0.2">
      <c r="A167" s="101">
        <v>44743</v>
      </c>
      <c r="B167" s="100">
        <v>42</v>
      </c>
      <c r="C167" s="97">
        <v>774</v>
      </c>
      <c r="D167" s="100">
        <v>42</v>
      </c>
    </row>
    <row r="168" spans="1:6" ht="0.95" customHeight="1" x14ac:dyDescent="0.2">
      <c r="A168" s="101">
        <v>44774</v>
      </c>
      <c r="B168" s="100">
        <v>43</v>
      </c>
      <c r="C168" s="97">
        <v>775</v>
      </c>
      <c r="D168" s="100">
        <v>43</v>
      </c>
    </row>
    <row r="169" spans="1:6" ht="0.95" customHeight="1" x14ac:dyDescent="0.2">
      <c r="A169" s="101">
        <v>44805</v>
      </c>
      <c r="B169" s="100">
        <v>44</v>
      </c>
      <c r="C169" s="97">
        <v>776</v>
      </c>
      <c r="D169" s="100">
        <v>44</v>
      </c>
    </row>
    <row r="170" spans="1:6" ht="0.95" customHeight="1" x14ac:dyDescent="0.2">
      <c r="A170" s="101">
        <v>44835</v>
      </c>
      <c r="B170" s="100">
        <v>45</v>
      </c>
      <c r="C170" s="97">
        <v>777</v>
      </c>
      <c r="D170" s="100">
        <v>45</v>
      </c>
    </row>
    <row r="171" spans="1:6" ht="0.95" customHeight="1" x14ac:dyDescent="0.2">
      <c r="A171" s="101">
        <v>44866</v>
      </c>
      <c r="B171" s="100">
        <v>46</v>
      </c>
      <c r="C171" s="97">
        <v>778</v>
      </c>
      <c r="D171" s="100">
        <v>46</v>
      </c>
    </row>
    <row r="172" spans="1:6" ht="0.95" customHeight="1" x14ac:dyDescent="0.2">
      <c r="A172" s="101">
        <v>44896</v>
      </c>
      <c r="B172" s="100">
        <v>47</v>
      </c>
      <c r="C172" s="97">
        <v>779</v>
      </c>
      <c r="D172" s="100">
        <v>47</v>
      </c>
    </row>
    <row r="173" spans="1:6" ht="0.95" customHeight="1" x14ac:dyDescent="0.2">
      <c r="A173" s="101">
        <v>44927</v>
      </c>
      <c r="B173" s="100">
        <v>48</v>
      </c>
      <c r="C173" s="97">
        <v>780</v>
      </c>
      <c r="D173" s="100">
        <v>48</v>
      </c>
      <c r="F173" s="97" t="str">
        <f>G126+3&amp;"/"&amp;H126</f>
        <v>61/0</v>
      </c>
    </row>
    <row r="174" spans="1:6" ht="0.95" customHeight="1" x14ac:dyDescent="0.2">
      <c r="A174" s="101">
        <v>44958</v>
      </c>
      <c r="B174" s="100">
        <v>49</v>
      </c>
      <c r="C174" s="97">
        <v>781</v>
      </c>
      <c r="D174" s="100">
        <v>49</v>
      </c>
    </row>
    <row r="175" spans="1:6" ht="0.95" customHeight="1" x14ac:dyDescent="0.2">
      <c r="A175" s="101">
        <v>44986</v>
      </c>
      <c r="B175" s="100">
        <v>50</v>
      </c>
      <c r="C175" s="97">
        <v>782</v>
      </c>
      <c r="D175" s="100">
        <v>50</v>
      </c>
    </row>
    <row r="176" spans="1:6" ht="0.95" customHeight="1" x14ac:dyDescent="0.2">
      <c r="A176" s="101">
        <v>45017</v>
      </c>
      <c r="B176" s="100">
        <v>51</v>
      </c>
      <c r="C176" s="97">
        <v>783</v>
      </c>
      <c r="D176" s="100">
        <v>51</v>
      </c>
    </row>
    <row r="177" spans="1:6" ht="0.95" customHeight="1" x14ac:dyDescent="0.2">
      <c r="A177" s="101">
        <v>45047</v>
      </c>
      <c r="B177" s="100">
        <v>52</v>
      </c>
      <c r="C177" s="97">
        <v>784</v>
      </c>
      <c r="D177" s="100">
        <v>52</v>
      </c>
    </row>
    <row r="178" spans="1:6" ht="0.95" customHeight="1" x14ac:dyDescent="0.2">
      <c r="A178" s="101">
        <v>45078</v>
      </c>
      <c r="B178" s="100">
        <v>53</v>
      </c>
      <c r="C178" s="97">
        <v>785</v>
      </c>
      <c r="D178" s="100">
        <v>53</v>
      </c>
    </row>
    <row r="179" spans="1:6" ht="0.95" customHeight="1" x14ac:dyDescent="0.2">
      <c r="A179" s="101">
        <v>45108</v>
      </c>
      <c r="B179" s="100">
        <v>54</v>
      </c>
      <c r="C179" s="97">
        <v>786</v>
      </c>
      <c r="D179" s="100">
        <v>54</v>
      </c>
    </row>
    <row r="180" spans="1:6" ht="0.95" customHeight="1" x14ac:dyDescent="0.2">
      <c r="A180" s="101">
        <v>45139</v>
      </c>
      <c r="B180" s="100">
        <v>55</v>
      </c>
      <c r="C180" s="97">
        <v>787</v>
      </c>
      <c r="D180" s="100">
        <v>55</v>
      </c>
    </row>
    <row r="181" spans="1:6" ht="0.95" customHeight="1" x14ac:dyDescent="0.2">
      <c r="A181" s="101">
        <v>45170</v>
      </c>
      <c r="B181" s="100">
        <v>56</v>
      </c>
      <c r="C181" s="97">
        <v>788</v>
      </c>
      <c r="D181" s="100">
        <v>56</v>
      </c>
    </row>
    <row r="182" spans="1:6" ht="0.95" customHeight="1" x14ac:dyDescent="0.2">
      <c r="A182" s="101">
        <v>45200</v>
      </c>
      <c r="B182" s="100">
        <v>57</v>
      </c>
      <c r="C182" s="97">
        <v>789</v>
      </c>
      <c r="D182" s="100">
        <v>57</v>
      </c>
    </row>
    <row r="183" spans="1:6" ht="0.95" customHeight="1" x14ac:dyDescent="0.2">
      <c r="A183" s="101">
        <v>45231</v>
      </c>
      <c r="B183" s="100">
        <v>58</v>
      </c>
      <c r="C183" s="97">
        <v>790</v>
      </c>
      <c r="D183" s="100">
        <v>58</v>
      </c>
    </row>
    <row r="184" spans="1:6" ht="0.95" customHeight="1" x14ac:dyDescent="0.2">
      <c r="A184" s="101">
        <v>45261</v>
      </c>
      <c r="B184" s="100">
        <v>59</v>
      </c>
      <c r="C184" s="97">
        <v>791</v>
      </c>
      <c r="D184" s="100">
        <v>59</v>
      </c>
    </row>
    <row r="185" spans="1:6" ht="0.95" customHeight="1" x14ac:dyDescent="0.2">
      <c r="A185" s="101">
        <v>45292</v>
      </c>
      <c r="B185" s="100">
        <v>60</v>
      </c>
      <c r="C185" s="97">
        <v>792</v>
      </c>
      <c r="D185" s="100">
        <v>60</v>
      </c>
      <c r="F185" s="97" t="str">
        <f>G126+4&amp;"/"&amp;H126</f>
        <v>62/0</v>
      </c>
    </row>
    <row r="186" spans="1:6" ht="0.95" customHeight="1" x14ac:dyDescent="0.2">
      <c r="A186" s="101">
        <v>45323</v>
      </c>
      <c r="B186" s="100">
        <v>61</v>
      </c>
      <c r="C186" s="97">
        <v>793</v>
      </c>
      <c r="D186" s="100">
        <v>61</v>
      </c>
    </row>
    <row r="187" spans="1:6" ht="0.95" customHeight="1" x14ac:dyDescent="0.2">
      <c r="A187" s="101">
        <v>45352</v>
      </c>
      <c r="B187" s="100">
        <v>62</v>
      </c>
      <c r="C187" s="97">
        <v>794</v>
      </c>
      <c r="D187" s="100">
        <v>62</v>
      </c>
    </row>
    <row r="188" spans="1:6" ht="0.95" customHeight="1" x14ac:dyDescent="0.2">
      <c r="A188" s="101">
        <v>45383</v>
      </c>
      <c r="B188" s="100">
        <v>63</v>
      </c>
      <c r="C188" s="97">
        <v>795</v>
      </c>
      <c r="D188" s="100">
        <v>63</v>
      </c>
    </row>
    <row r="189" spans="1:6" ht="0.95" customHeight="1" x14ac:dyDescent="0.2">
      <c r="A189" s="101">
        <v>45413</v>
      </c>
      <c r="B189" s="100">
        <v>64</v>
      </c>
      <c r="C189" s="97">
        <v>796</v>
      </c>
      <c r="D189" s="100">
        <v>64</v>
      </c>
    </row>
    <row r="190" spans="1:6" ht="0.95" customHeight="1" x14ac:dyDescent="0.2">
      <c r="A190" s="101">
        <v>45444</v>
      </c>
      <c r="B190" s="100">
        <v>65</v>
      </c>
      <c r="C190" s="97">
        <v>797</v>
      </c>
      <c r="D190" s="100">
        <v>65</v>
      </c>
    </row>
    <row r="191" spans="1:6" ht="0.95" customHeight="1" x14ac:dyDescent="0.2">
      <c r="A191" s="101">
        <v>45474</v>
      </c>
      <c r="B191" s="100">
        <v>66</v>
      </c>
      <c r="C191" s="97">
        <v>798</v>
      </c>
      <c r="D191" s="100">
        <v>66</v>
      </c>
    </row>
    <row r="192" spans="1:6" ht="0.95" customHeight="1" x14ac:dyDescent="0.2">
      <c r="A192" s="101">
        <v>45505</v>
      </c>
      <c r="B192" s="100">
        <v>67</v>
      </c>
      <c r="C192" s="97">
        <v>799</v>
      </c>
      <c r="D192" s="100">
        <v>67</v>
      </c>
    </row>
    <row r="193" spans="1:6" ht="0.95" customHeight="1" x14ac:dyDescent="0.2">
      <c r="A193" s="101">
        <v>45536</v>
      </c>
      <c r="B193" s="100">
        <v>68</v>
      </c>
      <c r="C193" s="97">
        <v>800</v>
      </c>
      <c r="D193" s="100">
        <v>68</v>
      </c>
    </row>
    <row r="194" spans="1:6" ht="0.95" customHeight="1" x14ac:dyDescent="0.2">
      <c r="A194" s="101">
        <v>45566</v>
      </c>
      <c r="B194" s="100">
        <v>69</v>
      </c>
      <c r="C194" s="97">
        <v>801</v>
      </c>
      <c r="D194" s="100">
        <v>69</v>
      </c>
    </row>
    <row r="195" spans="1:6" ht="0.95" customHeight="1" x14ac:dyDescent="0.2">
      <c r="A195" s="101">
        <v>45597</v>
      </c>
      <c r="B195" s="100">
        <v>70</v>
      </c>
      <c r="C195" s="97">
        <v>802</v>
      </c>
      <c r="D195" s="100">
        <v>70</v>
      </c>
    </row>
    <row r="196" spans="1:6" ht="0.95" customHeight="1" x14ac:dyDescent="0.2">
      <c r="A196" s="101">
        <v>45627</v>
      </c>
      <c r="B196" s="100">
        <v>71</v>
      </c>
      <c r="C196" s="97">
        <v>803</v>
      </c>
      <c r="D196" s="100">
        <v>71</v>
      </c>
    </row>
    <row r="197" spans="1:6" ht="0.95" customHeight="1" x14ac:dyDescent="0.2">
      <c r="A197" s="101">
        <v>45658</v>
      </c>
      <c r="B197" s="100">
        <v>72</v>
      </c>
      <c r="C197" s="97">
        <v>804</v>
      </c>
      <c r="D197" s="100">
        <v>72</v>
      </c>
      <c r="F197" s="97" t="str">
        <f>G126+5&amp;"/"&amp;H126</f>
        <v>63/0</v>
      </c>
    </row>
    <row r="198" spans="1:6" ht="0.95" customHeight="1" x14ac:dyDescent="0.2">
      <c r="A198" s="101">
        <v>45689</v>
      </c>
      <c r="B198" s="100">
        <v>73</v>
      </c>
      <c r="C198" s="97">
        <v>805</v>
      </c>
      <c r="D198" s="100">
        <v>73</v>
      </c>
    </row>
    <row r="199" spans="1:6" ht="0.95" customHeight="1" x14ac:dyDescent="0.2">
      <c r="A199" s="101">
        <v>45717</v>
      </c>
      <c r="B199" s="100">
        <v>74</v>
      </c>
      <c r="C199" s="97">
        <v>806</v>
      </c>
      <c r="D199" s="100">
        <v>74</v>
      </c>
    </row>
    <row r="200" spans="1:6" ht="0.95" customHeight="1" x14ac:dyDescent="0.2">
      <c r="A200" s="101">
        <v>45748</v>
      </c>
      <c r="B200" s="100">
        <v>75</v>
      </c>
      <c r="C200" s="97">
        <v>807</v>
      </c>
      <c r="D200" s="100">
        <v>75</v>
      </c>
    </row>
    <row r="201" spans="1:6" ht="0.95" customHeight="1" x14ac:dyDescent="0.2">
      <c r="A201" s="101">
        <v>45778</v>
      </c>
      <c r="B201" s="100">
        <v>76</v>
      </c>
      <c r="C201" s="97">
        <v>808</v>
      </c>
      <c r="D201" s="100">
        <v>76</v>
      </c>
    </row>
    <row r="202" spans="1:6" ht="0.95" customHeight="1" x14ac:dyDescent="0.2">
      <c r="A202" s="101">
        <v>45809</v>
      </c>
      <c r="B202" s="100">
        <v>77</v>
      </c>
      <c r="C202" s="97">
        <v>809</v>
      </c>
      <c r="D202" s="100">
        <v>77</v>
      </c>
    </row>
    <row r="203" spans="1:6" ht="0.95" customHeight="1" x14ac:dyDescent="0.2">
      <c r="A203" s="101">
        <v>45839</v>
      </c>
      <c r="B203" s="100">
        <v>78</v>
      </c>
      <c r="C203" s="97">
        <v>810</v>
      </c>
      <c r="D203" s="100">
        <v>78</v>
      </c>
    </row>
    <row r="204" spans="1:6" ht="0.95" customHeight="1" x14ac:dyDescent="0.2">
      <c r="A204" s="101">
        <v>45870</v>
      </c>
      <c r="B204" s="100">
        <v>79</v>
      </c>
      <c r="C204" s="97">
        <v>811</v>
      </c>
      <c r="D204" s="100">
        <v>79</v>
      </c>
    </row>
    <row r="205" spans="1:6" ht="0.95" customHeight="1" x14ac:dyDescent="0.2">
      <c r="A205" s="101">
        <v>45901</v>
      </c>
      <c r="B205" s="100">
        <v>80</v>
      </c>
      <c r="C205" s="97">
        <v>812</v>
      </c>
      <c r="D205" s="100">
        <v>80</v>
      </c>
    </row>
    <row r="206" spans="1:6" ht="0.95" customHeight="1" x14ac:dyDescent="0.2">
      <c r="A206" s="101">
        <v>45931</v>
      </c>
      <c r="B206" s="100">
        <v>81</v>
      </c>
      <c r="C206" s="97">
        <v>813</v>
      </c>
      <c r="D206" s="100">
        <v>81</v>
      </c>
    </row>
    <row r="207" spans="1:6" ht="0.95" customHeight="1" x14ac:dyDescent="0.2">
      <c r="A207" s="101">
        <v>45962</v>
      </c>
      <c r="B207" s="100">
        <v>82</v>
      </c>
      <c r="C207" s="97">
        <v>814</v>
      </c>
      <c r="D207" s="100">
        <v>82</v>
      </c>
    </row>
    <row r="208" spans="1:6" ht="0.95" customHeight="1" x14ac:dyDescent="0.2">
      <c r="A208" s="101">
        <v>45992</v>
      </c>
      <c r="B208" s="100">
        <v>83</v>
      </c>
      <c r="C208" s="97">
        <v>815</v>
      </c>
      <c r="D208" s="100">
        <v>83</v>
      </c>
    </row>
    <row r="209" spans="1:6" ht="0.95" customHeight="1" x14ac:dyDescent="0.2">
      <c r="A209" s="101">
        <v>46023</v>
      </c>
      <c r="B209" s="100">
        <v>84</v>
      </c>
      <c r="C209" s="97">
        <v>816</v>
      </c>
      <c r="D209" s="100">
        <v>84</v>
      </c>
      <c r="F209" s="97" t="str">
        <f>G126+6&amp;"/"&amp;H126</f>
        <v>64/0</v>
      </c>
    </row>
    <row r="210" spans="1:6" ht="0.95" customHeight="1" x14ac:dyDescent="0.2">
      <c r="A210" s="101">
        <v>46054</v>
      </c>
      <c r="B210" s="100">
        <v>85</v>
      </c>
      <c r="C210" s="97">
        <v>817</v>
      </c>
      <c r="D210" s="100">
        <v>85</v>
      </c>
    </row>
    <row r="211" spans="1:6" ht="0.95" customHeight="1" x14ac:dyDescent="0.2">
      <c r="A211" s="101">
        <v>46082</v>
      </c>
      <c r="B211" s="100">
        <v>86</v>
      </c>
      <c r="C211" s="97">
        <v>818</v>
      </c>
      <c r="D211" s="100">
        <v>86</v>
      </c>
    </row>
    <row r="212" spans="1:6" ht="0.95" customHeight="1" x14ac:dyDescent="0.2">
      <c r="A212" s="101">
        <v>46113</v>
      </c>
      <c r="B212" s="100">
        <v>87</v>
      </c>
      <c r="C212" s="97">
        <v>819</v>
      </c>
      <c r="D212" s="100">
        <v>87</v>
      </c>
    </row>
    <row r="213" spans="1:6" ht="0.95" customHeight="1" x14ac:dyDescent="0.2">
      <c r="A213" s="101">
        <v>46143</v>
      </c>
      <c r="B213" s="100">
        <v>88</v>
      </c>
      <c r="C213" s="97">
        <v>820</v>
      </c>
      <c r="D213" s="100">
        <v>88</v>
      </c>
    </row>
    <row r="214" spans="1:6" ht="0.95" customHeight="1" x14ac:dyDescent="0.2">
      <c r="A214" s="101">
        <v>46174</v>
      </c>
      <c r="B214" s="100">
        <v>89</v>
      </c>
      <c r="C214" s="97">
        <v>821</v>
      </c>
      <c r="D214" s="100">
        <v>89</v>
      </c>
    </row>
    <row r="215" spans="1:6" ht="0.95" customHeight="1" x14ac:dyDescent="0.2">
      <c r="A215" s="101">
        <v>46204</v>
      </c>
      <c r="B215" s="100">
        <v>90</v>
      </c>
      <c r="C215" s="97">
        <v>822</v>
      </c>
      <c r="D215" s="100">
        <v>90</v>
      </c>
    </row>
    <row r="216" spans="1:6" ht="0.95" customHeight="1" x14ac:dyDescent="0.2">
      <c r="A216" s="101">
        <v>46235</v>
      </c>
      <c r="B216" s="100">
        <v>91</v>
      </c>
      <c r="C216" s="97">
        <v>823</v>
      </c>
      <c r="D216" s="100">
        <v>91</v>
      </c>
    </row>
    <row r="217" spans="1:6" ht="0.95" customHeight="1" x14ac:dyDescent="0.2">
      <c r="A217" s="101">
        <v>46266</v>
      </c>
      <c r="B217" s="100">
        <v>92</v>
      </c>
      <c r="C217" s="97">
        <v>824</v>
      </c>
      <c r="D217" s="100">
        <v>92</v>
      </c>
    </row>
    <row r="218" spans="1:6" ht="0.95" customHeight="1" x14ac:dyDescent="0.2">
      <c r="A218" s="101">
        <v>46296</v>
      </c>
      <c r="B218" s="100">
        <v>93</v>
      </c>
      <c r="C218" s="97">
        <v>825</v>
      </c>
      <c r="D218" s="100">
        <v>93</v>
      </c>
    </row>
    <row r="219" spans="1:6" ht="0.95" customHeight="1" x14ac:dyDescent="0.2">
      <c r="A219" s="101">
        <v>46327</v>
      </c>
      <c r="B219" s="100">
        <v>94</v>
      </c>
      <c r="C219" s="97">
        <v>826</v>
      </c>
      <c r="D219" s="100">
        <v>94</v>
      </c>
    </row>
    <row r="220" spans="1:6" ht="0.95" customHeight="1" x14ac:dyDescent="0.2">
      <c r="A220" s="101">
        <v>46357</v>
      </c>
      <c r="B220" s="100">
        <v>95</v>
      </c>
      <c r="C220" s="97">
        <v>827</v>
      </c>
      <c r="D220" s="100">
        <v>95</v>
      </c>
    </row>
    <row r="221" spans="1:6" ht="0.95" customHeight="1" x14ac:dyDescent="0.2">
      <c r="A221" s="101">
        <v>46388</v>
      </c>
      <c r="B221" s="100">
        <v>96</v>
      </c>
      <c r="C221" s="97">
        <v>828</v>
      </c>
      <c r="D221" s="100">
        <v>96</v>
      </c>
      <c r="F221" s="97" t="str">
        <f>G126+7&amp;"/"&amp;H126</f>
        <v>65/0</v>
      </c>
    </row>
    <row r="222" spans="1:6" ht="0.95" customHeight="1" x14ac:dyDescent="0.2">
      <c r="A222" s="101">
        <v>46419</v>
      </c>
      <c r="B222" s="100">
        <v>97</v>
      </c>
      <c r="C222" s="97">
        <v>829</v>
      </c>
      <c r="D222" s="100">
        <v>97</v>
      </c>
    </row>
    <row r="223" spans="1:6" ht="0.95" customHeight="1" x14ac:dyDescent="0.2">
      <c r="A223" s="101">
        <v>46447</v>
      </c>
      <c r="B223" s="100">
        <v>98</v>
      </c>
      <c r="C223" s="97">
        <v>830</v>
      </c>
      <c r="D223" s="100">
        <v>98</v>
      </c>
    </row>
    <row r="224" spans="1:6" ht="0.95" customHeight="1" x14ac:dyDescent="0.2">
      <c r="A224" s="101">
        <v>46478</v>
      </c>
      <c r="B224" s="100">
        <v>99</v>
      </c>
      <c r="C224" s="97">
        <v>831</v>
      </c>
      <c r="D224" s="100">
        <v>99</v>
      </c>
    </row>
    <row r="225" spans="1:6" ht="0.95" customHeight="1" x14ac:dyDescent="0.2">
      <c r="A225" s="101">
        <v>46508</v>
      </c>
      <c r="B225" s="100">
        <v>100</v>
      </c>
      <c r="C225" s="97">
        <v>832</v>
      </c>
      <c r="D225" s="100">
        <v>100</v>
      </c>
    </row>
    <row r="226" spans="1:6" ht="0.95" customHeight="1" x14ac:dyDescent="0.2">
      <c r="A226" s="101">
        <v>46539</v>
      </c>
      <c r="B226" s="100">
        <v>101</v>
      </c>
      <c r="C226" s="97">
        <v>833</v>
      </c>
      <c r="D226" s="100">
        <v>101</v>
      </c>
    </row>
    <row r="227" spans="1:6" ht="0.95" customHeight="1" x14ac:dyDescent="0.2">
      <c r="A227" s="101">
        <v>46569</v>
      </c>
      <c r="B227" s="100">
        <v>102</v>
      </c>
      <c r="C227" s="97">
        <v>834</v>
      </c>
      <c r="D227" s="100">
        <v>102</v>
      </c>
    </row>
    <row r="228" spans="1:6" ht="0.95" customHeight="1" x14ac:dyDescent="0.2">
      <c r="A228" s="101">
        <v>46600</v>
      </c>
      <c r="B228" s="100">
        <v>103</v>
      </c>
      <c r="C228" s="97">
        <v>835</v>
      </c>
      <c r="D228" s="100">
        <v>103</v>
      </c>
    </row>
    <row r="229" spans="1:6" ht="0.95" customHeight="1" x14ac:dyDescent="0.2">
      <c r="A229" s="101">
        <v>46631</v>
      </c>
      <c r="B229" s="100">
        <v>104</v>
      </c>
      <c r="C229" s="97">
        <v>836</v>
      </c>
      <c r="D229" s="100">
        <v>104</v>
      </c>
    </row>
    <row r="230" spans="1:6" ht="0.95" customHeight="1" x14ac:dyDescent="0.2">
      <c r="A230" s="101">
        <v>46661</v>
      </c>
      <c r="B230" s="100">
        <v>105</v>
      </c>
      <c r="C230" s="97">
        <v>837</v>
      </c>
      <c r="D230" s="100">
        <v>105</v>
      </c>
    </row>
    <row r="231" spans="1:6" ht="0.95" customHeight="1" x14ac:dyDescent="0.2">
      <c r="A231" s="101">
        <v>46692</v>
      </c>
      <c r="B231" s="100">
        <v>106</v>
      </c>
      <c r="C231" s="97">
        <v>838</v>
      </c>
      <c r="D231" s="100">
        <v>106</v>
      </c>
    </row>
    <row r="232" spans="1:6" ht="0.95" customHeight="1" x14ac:dyDescent="0.2">
      <c r="A232" s="101">
        <v>46722</v>
      </c>
      <c r="B232" s="100">
        <v>107</v>
      </c>
      <c r="C232" s="97">
        <v>839</v>
      </c>
      <c r="D232" s="100">
        <v>107</v>
      </c>
    </row>
    <row r="233" spans="1:6" ht="0.95" customHeight="1" x14ac:dyDescent="0.2">
      <c r="A233" s="101">
        <v>46753</v>
      </c>
      <c r="B233" s="100">
        <v>108</v>
      </c>
      <c r="C233" s="97">
        <v>840</v>
      </c>
      <c r="D233" s="100">
        <v>108</v>
      </c>
      <c r="F233" s="97" t="str">
        <f>G126+8&amp;"/"&amp;H126</f>
        <v>66/0</v>
      </c>
    </row>
    <row r="234" spans="1:6" ht="0.95" customHeight="1" x14ac:dyDescent="0.2">
      <c r="A234" s="101">
        <v>46784</v>
      </c>
      <c r="B234" s="100">
        <v>109</v>
      </c>
      <c r="C234" s="97">
        <v>841</v>
      </c>
      <c r="D234" s="100">
        <v>109</v>
      </c>
    </row>
    <row r="235" spans="1:6" ht="0.95" customHeight="1" x14ac:dyDescent="0.2">
      <c r="A235" s="101">
        <v>46813</v>
      </c>
      <c r="B235" s="100">
        <v>110</v>
      </c>
      <c r="C235" s="97">
        <v>842</v>
      </c>
      <c r="D235" s="100">
        <v>110</v>
      </c>
    </row>
    <row r="236" spans="1:6" ht="0.95" customHeight="1" x14ac:dyDescent="0.2">
      <c r="A236" s="101">
        <v>46844</v>
      </c>
      <c r="B236" s="100">
        <v>111</v>
      </c>
      <c r="C236" s="97">
        <v>843</v>
      </c>
      <c r="D236" s="100">
        <v>111</v>
      </c>
    </row>
    <row r="237" spans="1:6" ht="0.95" customHeight="1" x14ac:dyDescent="0.2">
      <c r="A237" s="101">
        <v>46874</v>
      </c>
      <c r="B237" s="100">
        <v>112</v>
      </c>
      <c r="C237" s="97">
        <v>844</v>
      </c>
      <c r="D237" s="100">
        <v>112</v>
      </c>
    </row>
    <row r="238" spans="1:6" ht="0.95" customHeight="1" x14ac:dyDescent="0.2">
      <c r="A238" s="101">
        <v>46905</v>
      </c>
      <c r="B238" s="100">
        <v>113</v>
      </c>
      <c r="C238" s="97">
        <v>845</v>
      </c>
      <c r="D238" s="100">
        <v>113</v>
      </c>
    </row>
    <row r="239" spans="1:6" ht="0.95" customHeight="1" x14ac:dyDescent="0.2">
      <c r="A239" s="101">
        <v>46935</v>
      </c>
      <c r="B239" s="100">
        <v>114</v>
      </c>
      <c r="C239" s="97">
        <v>846</v>
      </c>
      <c r="D239" s="100">
        <v>114</v>
      </c>
    </row>
    <row r="240" spans="1:6" ht="0.95" customHeight="1" x14ac:dyDescent="0.2">
      <c r="A240" s="101">
        <v>46966</v>
      </c>
      <c r="B240" s="100">
        <v>115</v>
      </c>
      <c r="C240" s="97">
        <v>847</v>
      </c>
      <c r="D240" s="100">
        <v>115</v>
      </c>
    </row>
    <row r="241" spans="1:6" ht="0.95" customHeight="1" x14ac:dyDescent="0.2">
      <c r="A241" s="101">
        <v>46997</v>
      </c>
      <c r="B241" s="100">
        <v>116</v>
      </c>
      <c r="C241" s="97">
        <v>848</v>
      </c>
      <c r="D241" s="100">
        <v>116</v>
      </c>
    </row>
    <row r="242" spans="1:6" ht="0.95" customHeight="1" x14ac:dyDescent="0.2">
      <c r="A242" s="101">
        <v>47027</v>
      </c>
      <c r="B242" s="100">
        <v>117</v>
      </c>
      <c r="C242" s="97">
        <v>849</v>
      </c>
      <c r="D242" s="100">
        <v>117</v>
      </c>
    </row>
    <row r="243" spans="1:6" ht="0.95" customHeight="1" x14ac:dyDescent="0.2">
      <c r="A243" s="101">
        <v>47058</v>
      </c>
      <c r="B243" s="100">
        <v>118</v>
      </c>
      <c r="C243" s="97">
        <v>850</v>
      </c>
      <c r="D243" s="100">
        <v>118</v>
      </c>
    </row>
    <row r="244" spans="1:6" ht="0.95" customHeight="1" x14ac:dyDescent="0.2">
      <c r="A244" s="101">
        <v>47088</v>
      </c>
      <c r="B244" s="100">
        <v>119</v>
      </c>
      <c r="C244" s="97">
        <v>851</v>
      </c>
      <c r="D244" s="100">
        <v>119</v>
      </c>
    </row>
    <row r="245" spans="1:6" ht="0.95" customHeight="1" x14ac:dyDescent="0.2">
      <c r="A245" s="101">
        <v>47119</v>
      </c>
      <c r="B245" s="100">
        <v>120</v>
      </c>
      <c r="C245" s="97">
        <v>852</v>
      </c>
      <c r="D245" s="100">
        <v>120</v>
      </c>
      <c r="F245" s="97" t="str">
        <f>G126+9&amp;"/"&amp;H126</f>
        <v>67/0</v>
      </c>
    </row>
    <row r="246" spans="1:6" ht="0.95" customHeight="1" x14ac:dyDescent="0.2">
      <c r="A246" s="101">
        <v>47150</v>
      </c>
      <c r="B246" s="100">
        <v>121</v>
      </c>
      <c r="C246" s="97">
        <v>853</v>
      </c>
      <c r="D246" s="100">
        <v>121</v>
      </c>
    </row>
    <row r="247" spans="1:6" ht="0.95" customHeight="1" x14ac:dyDescent="0.2">
      <c r="A247" s="101">
        <v>47178</v>
      </c>
      <c r="B247" s="100">
        <v>122</v>
      </c>
      <c r="C247" s="97">
        <v>854</v>
      </c>
      <c r="D247" s="100">
        <v>122</v>
      </c>
    </row>
    <row r="248" spans="1:6" ht="0.95" customHeight="1" x14ac:dyDescent="0.2">
      <c r="A248" s="101">
        <v>47209</v>
      </c>
      <c r="B248" s="100">
        <v>123</v>
      </c>
      <c r="C248" s="97">
        <v>855</v>
      </c>
      <c r="D248" s="100">
        <v>123</v>
      </c>
    </row>
    <row r="249" spans="1:6" ht="0.95" customHeight="1" x14ac:dyDescent="0.2">
      <c r="A249" s="101">
        <v>47239</v>
      </c>
      <c r="B249" s="100">
        <v>124</v>
      </c>
      <c r="C249" s="97">
        <v>856</v>
      </c>
      <c r="D249" s="100">
        <v>124</v>
      </c>
    </row>
    <row r="250" spans="1:6" ht="0.95" customHeight="1" x14ac:dyDescent="0.2">
      <c r="A250" s="101">
        <v>47270</v>
      </c>
      <c r="B250" s="100">
        <v>125</v>
      </c>
      <c r="C250" s="97">
        <v>857</v>
      </c>
      <c r="D250" s="100">
        <v>125</v>
      </c>
    </row>
    <row r="251" spans="1:6" ht="0.95" customHeight="1" x14ac:dyDescent="0.2">
      <c r="A251" s="101">
        <v>47300</v>
      </c>
      <c r="B251" s="100">
        <v>126</v>
      </c>
      <c r="C251" s="97">
        <v>858</v>
      </c>
      <c r="D251" s="100">
        <v>126</v>
      </c>
    </row>
    <row r="252" spans="1:6" ht="0.95" customHeight="1" x14ac:dyDescent="0.2">
      <c r="A252" s="101">
        <v>47331</v>
      </c>
      <c r="B252" s="100">
        <v>127</v>
      </c>
      <c r="C252" s="97">
        <v>859</v>
      </c>
      <c r="D252" s="100">
        <v>127</v>
      </c>
    </row>
    <row r="253" spans="1:6" ht="0.95" customHeight="1" x14ac:dyDescent="0.2">
      <c r="A253" s="101">
        <v>47362</v>
      </c>
      <c r="B253" s="100">
        <v>128</v>
      </c>
      <c r="C253" s="97">
        <v>860</v>
      </c>
      <c r="D253" s="100">
        <v>128</v>
      </c>
    </row>
    <row r="254" spans="1:6" ht="0.95" customHeight="1" x14ac:dyDescent="0.2">
      <c r="A254" s="101">
        <v>47392</v>
      </c>
      <c r="B254" s="100">
        <v>129</v>
      </c>
      <c r="C254" s="97">
        <v>861</v>
      </c>
      <c r="D254" s="100">
        <v>129</v>
      </c>
    </row>
    <row r="255" spans="1:6" ht="0.95" customHeight="1" x14ac:dyDescent="0.2">
      <c r="A255" s="101">
        <v>47423</v>
      </c>
      <c r="B255" s="100">
        <v>130</v>
      </c>
      <c r="C255" s="97">
        <v>862</v>
      </c>
      <c r="D255" s="100">
        <v>130</v>
      </c>
    </row>
    <row r="256" spans="1:6" ht="0.95" customHeight="1" x14ac:dyDescent="0.2">
      <c r="A256" s="101">
        <v>47453</v>
      </c>
      <c r="B256" s="100">
        <v>131</v>
      </c>
      <c r="C256" s="97">
        <v>863</v>
      </c>
      <c r="D256" s="100">
        <v>131</v>
      </c>
    </row>
    <row r="257" spans="1:6" ht="0.95" customHeight="1" x14ac:dyDescent="0.2">
      <c r="A257" s="101">
        <v>47484</v>
      </c>
      <c r="B257" s="100">
        <v>132</v>
      </c>
      <c r="C257" s="97">
        <v>864</v>
      </c>
      <c r="D257" s="100">
        <v>132</v>
      </c>
      <c r="F257" s="97" t="str">
        <f>G126+10&amp;" / "&amp;H126</f>
        <v>68 / 0</v>
      </c>
    </row>
    <row r="258" spans="1:6" ht="0.95" customHeight="1" x14ac:dyDescent="0.2">
      <c r="A258" s="101">
        <v>47515</v>
      </c>
      <c r="B258" s="100">
        <v>133</v>
      </c>
      <c r="C258" s="97">
        <v>865</v>
      </c>
      <c r="D258" s="100">
        <v>133</v>
      </c>
    </row>
    <row r="259" spans="1:6" ht="0.95" customHeight="1" x14ac:dyDescent="0.2">
      <c r="A259" s="101">
        <v>47543</v>
      </c>
      <c r="B259" s="100">
        <v>134</v>
      </c>
      <c r="C259" s="97">
        <v>866</v>
      </c>
      <c r="D259" s="100">
        <v>134</v>
      </c>
    </row>
    <row r="260" spans="1:6" ht="0.95" customHeight="1" x14ac:dyDescent="0.2">
      <c r="A260" s="101">
        <v>47574</v>
      </c>
      <c r="B260" s="100">
        <v>135</v>
      </c>
      <c r="C260" s="97">
        <v>867</v>
      </c>
      <c r="D260" s="100">
        <v>135</v>
      </c>
    </row>
    <row r="261" spans="1:6" ht="0.95" customHeight="1" x14ac:dyDescent="0.2">
      <c r="A261" s="101">
        <v>47604</v>
      </c>
      <c r="B261" s="100">
        <v>136</v>
      </c>
      <c r="C261" s="97">
        <v>868</v>
      </c>
      <c r="D261" s="100">
        <v>136</v>
      </c>
    </row>
    <row r="262" spans="1:6" ht="0.95" customHeight="1" x14ac:dyDescent="0.2">
      <c r="A262" s="101">
        <v>47635</v>
      </c>
      <c r="B262" s="100">
        <v>137</v>
      </c>
      <c r="C262" s="97">
        <v>869</v>
      </c>
      <c r="D262" s="100">
        <v>137</v>
      </c>
    </row>
    <row r="263" spans="1:6" ht="0.95" customHeight="1" x14ac:dyDescent="0.2">
      <c r="A263" s="101">
        <v>47665</v>
      </c>
      <c r="B263" s="100">
        <v>138</v>
      </c>
      <c r="C263" s="97">
        <v>870</v>
      </c>
      <c r="D263" s="100">
        <v>138</v>
      </c>
    </row>
    <row r="264" spans="1:6" ht="0.95" customHeight="1" x14ac:dyDescent="0.2">
      <c r="A264" s="101">
        <v>47696</v>
      </c>
      <c r="B264" s="100">
        <v>139</v>
      </c>
      <c r="C264" s="97">
        <v>871</v>
      </c>
      <c r="D264" s="100">
        <v>139</v>
      </c>
    </row>
    <row r="265" spans="1:6" ht="0.95" customHeight="1" x14ac:dyDescent="0.2">
      <c r="A265" s="101">
        <v>47727</v>
      </c>
      <c r="B265" s="100">
        <v>140</v>
      </c>
      <c r="C265" s="97">
        <v>872</v>
      </c>
      <c r="D265" s="100">
        <v>140</v>
      </c>
    </row>
    <row r="266" spans="1:6" ht="0.95" customHeight="1" x14ac:dyDescent="0.2">
      <c r="A266" s="101">
        <v>47757</v>
      </c>
      <c r="B266" s="100">
        <v>141</v>
      </c>
      <c r="C266" s="97">
        <v>873</v>
      </c>
      <c r="D266" s="100">
        <v>141</v>
      </c>
    </row>
    <row r="267" spans="1:6" ht="0.95" customHeight="1" x14ac:dyDescent="0.2">
      <c r="A267" s="101">
        <v>47788</v>
      </c>
      <c r="B267" s="100">
        <v>142</v>
      </c>
      <c r="C267" s="97">
        <v>874</v>
      </c>
      <c r="D267" s="100">
        <v>142</v>
      </c>
    </row>
    <row r="268" spans="1:6" ht="0.95" customHeight="1" x14ac:dyDescent="0.2">
      <c r="A268" s="101">
        <v>47818</v>
      </c>
      <c r="B268" s="100">
        <v>143</v>
      </c>
      <c r="C268" s="97">
        <v>875</v>
      </c>
      <c r="D268" s="100">
        <v>143</v>
      </c>
    </row>
    <row r="269" spans="1:6" ht="0.95" customHeight="1" x14ac:dyDescent="0.2">
      <c r="A269" s="101">
        <v>47849</v>
      </c>
      <c r="B269" s="100">
        <v>144</v>
      </c>
      <c r="C269" s="97">
        <v>876</v>
      </c>
      <c r="D269" s="100">
        <v>144</v>
      </c>
      <c r="F269" s="97" t="str">
        <f>G126+11&amp;"/"&amp;H126</f>
        <v>69/0</v>
      </c>
    </row>
    <row r="270" spans="1:6" ht="0.95" customHeight="1" x14ac:dyDescent="0.2">
      <c r="A270" s="101">
        <v>47880</v>
      </c>
      <c r="B270" s="100">
        <v>145</v>
      </c>
      <c r="C270" s="97">
        <v>877</v>
      </c>
      <c r="D270" s="100">
        <v>145</v>
      </c>
    </row>
    <row r="271" spans="1:6" ht="0.95" customHeight="1" x14ac:dyDescent="0.2">
      <c r="A271" s="101">
        <v>47908</v>
      </c>
      <c r="B271" s="100">
        <v>146</v>
      </c>
      <c r="C271" s="97">
        <v>878</v>
      </c>
      <c r="D271" s="100">
        <v>146</v>
      </c>
    </row>
    <row r="272" spans="1:6" ht="0.95" customHeight="1" x14ac:dyDescent="0.2">
      <c r="A272" s="101">
        <v>47939</v>
      </c>
      <c r="B272" s="100">
        <v>147</v>
      </c>
      <c r="C272" s="97">
        <v>879</v>
      </c>
      <c r="D272" s="100">
        <v>147</v>
      </c>
    </row>
    <row r="273" spans="1:6" ht="0.95" customHeight="1" x14ac:dyDescent="0.2">
      <c r="A273" s="101">
        <v>47969</v>
      </c>
      <c r="B273" s="100">
        <v>148</v>
      </c>
      <c r="C273" s="97">
        <v>880</v>
      </c>
      <c r="D273" s="100">
        <v>148</v>
      </c>
    </row>
    <row r="274" spans="1:6" ht="0.95" customHeight="1" x14ac:dyDescent="0.2">
      <c r="A274" s="101">
        <v>48000</v>
      </c>
      <c r="B274" s="100">
        <v>149</v>
      </c>
      <c r="C274" s="97">
        <v>881</v>
      </c>
      <c r="D274" s="100">
        <v>149</v>
      </c>
    </row>
    <row r="275" spans="1:6" ht="0.95" customHeight="1" x14ac:dyDescent="0.2">
      <c r="A275" s="101">
        <v>48030</v>
      </c>
      <c r="B275" s="100">
        <v>150</v>
      </c>
      <c r="C275" s="97">
        <v>882</v>
      </c>
      <c r="D275" s="100">
        <v>150</v>
      </c>
    </row>
    <row r="276" spans="1:6" ht="0.95" customHeight="1" x14ac:dyDescent="0.2">
      <c r="A276" s="101">
        <v>48061</v>
      </c>
      <c r="B276" s="100">
        <v>151</v>
      </c>
      <c r="C276" s="97">
        <v>883</v>
      </c>
      <c r="D276" s="100">
        <v>151</v>
      </c>
    </row>
    <row r="277" spans="1:6" ht="0.95" customHeight="1" x14ac:dyDescent="0.2">
      <c r="A277" s="101">
        <v>48092</v>
      </c>
      <c r="B277" s="100">
        <v>152</v>
      </c>
      <c r="C277" s="97">
        <v>884</v>
      </c>
      <c r="D277" s="100">
        <v>152</v>
      </c>
    </row>
    <row r="278" spans="1:6" ht="0.95" customHeight="1" x14ac:dyDescent="0.2">
      <c r="A278" s="101">
        <v>48122</v>
      </c>
      <c r="B278" s="100">
        <v>153</v>
      </c>
      <c r="C278" s="97">
        <v>885</v>
      </c>
      <c r="D278" s="100">
        <v>153</v>
      </c>
    </row>
    <row r="279" spans="1:6" ht="0.95" customHeight="1" x14ac:dyDescent="0.2">
      <c r="A279" s="101">
        <v>48153</v>
      </c>
      <c r="B279" s="100">
        <v>154</v>
      </c>
      <c r="C279" s="97">
        <v>886</v>
      </c>
      <c r="D279" s="100">
        <v>154</v>
      </c>
    </row>
    <row r="280" spans="1:6" ht="0.95" customHeight="1" x14ac:dyDescent="0.2">
      <c r="A280" s="101">
        <v>48183</v>
      </c>
      <c r="B280" s="100">
        <v>155</v>
      </c>
      <c r="C280" s="97">
        <v>887</v>
      </c>
      <c r="D280" s="100">
        <v>155</v>
      </c>
    </row>
    <row r="281" spans="1:6" ht="0.95" customHeight="1" x14ac:dyDescent="0.2">
      <c r="A281" s="101">
        <v>48214</v>
      </c>
      <c r="B281" s="100">
        <v>156</v>
      </c>
      <c r="C281" s="97">
        <v>888</v>
      </c>
      <c r="D281" s="100">
        <v>156</v>
      </c>
      <c r="F281" s="97" t="str">
        <f>G126+12&amp;"/"&amp;H126</f>
        <v>70/0</v>
      </c>
    </row>
    <row r="282" spans="1:6" ht="0.95" customHeight="1" x14ac:dyDescent="0.2">
      <c r="A282" s="101">
        <v>48245</v>
      </c>
      <c r="B282" s="100">
        <v>157</v>
      </c>
      <c r="C282" s="97">
        <v>889</v>
      </c>
      <c r="D282" s="100">
        <v>157</v>
      </c>
    </row>
    <row r="283" spans="1:6" ht="0.95" customHeight="1" x14ac:dyDescent="0.2">
      <c r="A283" s="101">
        <v>48274</v>
      </c>
      <c r="B283" s="100">
        <v>158</v>
      </c>
      <c r="C283" s="97">
        <v>890</v>
      </c>
      <c r="D283" s="100">
        <v>158</v>
      </c>
    </row>
    <row r="284" spans="1:6" ht="0.95" customHeight="1" x14ac:dyDescent="0.2">
      <c r="A284" s="101">
        <v>48305</v>
      </c>
      <c r="B284" s="100">
        <v>159</v>
      </c>
      <c r="C284" s="97">
        <v>891</v>
      </c>
      <c r="D284" s="100">
        <v>159</v>
      </c>
    </row>
    <row r="285" spans="1:6" ht="0.95" customHeight="1" x14ac:dyDescent="0.2">
      <c r="A285" s="101">
        <v>48335</v>
      </c>
      <c r="B285" s="100">
        <v>160</v>
      </c>
      <c r="C285" s="97">
        <v>892</v>
      </c>
      <c r="D285" s="100">
        <v>160</v>
      </c>
    </row>
    <row r="286" spans="1:6" ht="0.95" customHeight="1" x14ac:dyDescent="0.2">
      <c r="A286" s="101">
        <v>48366</v>
      </c>
      <c r="B286" s="100">
        <v>161</v>
      </c>
      <c r="C286" s="97">
        <v>893</v>
      </c>
      <c r="D286" s="100">
        <v>161</v>
      </c>
    </row>
    <row r="287" spans="1:6" ht="0.95" customHeight="1" x14ac:dyDescent="0.2">
      <c r="A287" s="101">
        <v>48396</v>
      </c>
      <c r="B287" s="100">
        <v>162</v>
      </c>
      <c r="C287" s="97">
        <v>894</v>
      </c>
      <c r="D287" s="100">
        <v>162</v>
      </c>
    </row>
    <row r="288" spans="1:6" ht="0.95" customHeight="1" x14ac:dyDescent="0.2">
      <c r="A288" s="101">
        <v>48427</v>
      </c>
      <c r="B288" s="100">
        <v>163</v>
      </c>
      <c r="C288" s="97">
        <v>895</v>
      </c>
      <c r="D288" s="100">
        <v>163</v>
      </c>
    </row>
    <row r="289" spans="1:6" ht="0.95" customHeight="1" x14ac:dyDescent="0.2">
      <c r="A289" s="101">
        <v>48458</v>
      </c>
      <c r="B289" s="100">
        <v>164</v>
      </c>
      <c r="C289" s="97">
        <v>896</v>
      </c>
      <c r="D289" s="100">
        <v>164</v>
      </c>
    </row>
    <row r="290" spans="1:6" ht="0.95" customHeight="1" x14ac:dyDescent="0.2">
      <c r="A290" s="101">
        <v>48488</v>
      </c>
      <c r="B290" s="100">
        <v>165</v>
      </c>
      <c r="C290" s="97">
        <v>897</v>
      </c>
      <c r="D290" s="100">
        <v>165</v>
      </c>
    </row>
    <row r="291" spans="1:6" ht="0.95" customHeight="1" x14ac:dyDescent="0.2">
      <c r="A291" s="101">
        <v>48519</v>
      </c>
      <c r="B291" s="100">
        <v>166</v>
      </c>
      <c r="C291" s="97">
        <v>898</v>
      </c>
      <c r="D291" s="100">
        <v>166</v>
      </c>
    </row>
    <row r="292" spans="1:6" ht="0.95" customHeight="1" x14ac:dyDescent="0.2">
      <c r="A292" s="101">
        <v>48549</v>
      </c>
      <c r="B292" s="100">
        <v>167</v>
      </c>
      <c r="C292" s="97">
        <v>899</v>
      </c>
      <c r="D292" s="100">
        <v>167</v>
      </c>
    </row>
    <row r="293" spans="1:6" ht="0.95" customHeight="1" x14ac:dyDescent="0.2">
      <c r="A293" s="101">
        <v>48580</v>
      </c>
      <c r="B293" s="100">
        <v>168</v>
      </c>
      <c r="C293" s="97">
        <v>900</v>
      </c>
      <c r="D293" s="100">
        <v>168</v>
      </c>
      <c r="F293" s="97" t="str">
        <f>G126+13&amp;"/"&amp;H126</f>
        <v>71/0</v>
      </c>
    </row>
    <row r="294" spans="1:6" ht="0.95" customHeight="1" x14ac:dyDescent="0.2">
      <c r="A294" s="101">
        <v>48611</v>
      </c>
      <c r="B294" s="100">
        <v>169</v>
      </c>
      <c r="C294" s="97">
        <v>901</v>
      </c>
      <c r="D294" s="100">
        <v>169</v>
      </c>
    </row>
    <row r="295" spans="1:6" ht="0.95" customHeight="1" x14ac:dyDescent="0.2">
      <c r="A295" s="101">
        <v>48639</v>
      </c>
      <c r="B295" s="100">
        <v>170</v>
      </c>
      <c r="C295" s="97">
        <v>902</v>
      </c>
      <c r="D295" s="100">
        <v>170</v>
      </c>
    </row>
    <row r="296" spans="1:6" ht="0.95" customHeight="1" x14ac:dyDescent="0.2">
      <c r="A296" s="101">
        <v>48670</v>
      </c>
      <c r="B296" s="100">
        <v>171</v>
      </c>
      <c r="C296" s="97">
        <v>903</v>
      </c>
      <c r="D296" s="100">
        <v>171</v>
      </c>
    </row>
    <row r="297" spans="1:6" ht="0.95" customHeight="1" x14ac:dyDescent="0.2">
      <c r="A297" s="101">
        <v>48700</v>
      </c>
      <c r="B297" s="100">
        <v>172</v>
      </c>
      <c r="C297" s="97">
        <v>904</v>
      </c>
      <c r="D297" s="100">
        <v>172</v>
      </c>
    </row>
    <row r="298" spans="1:6" ht="0.95" customHeight="1" x14ac:dyDescent="0.2">
      <c r="A298" s="101">
        <v>48731</v>
      </c>
      <c r="B298" s="100">
        <v>173</v>
      </c>
      <c r="C298" s="97">
        <v>905</v>
      </c>
      <c r="D298" s="100">
        <v>173</v>
      </c>
    </row>
    <row r="299" spans="1:6" ht="0.95" customHeight="1" x14ac:dyDescent="0.2">
      <c r="A299" s="101">
        <v>48761</v>
      </c>
      <c r="B299" s="100">
        <v>174</v>
      </c>
      <c r="C299" s="97">
        <v>906</v>
      </c>
      <c r="D299" s="100">
        <v>174</v>
      </c>
    </row>
    <row r="300" spans="1:6" ht="0.95" customHeight="1" x14ac:dyDescent="0.2">
      <c r="A300" s="101">
        <v>48792</v>
      </c>
      <c r="B300" s="100">
        <v>175</v>
      </c>
      <c r="C300" s="97">
        <v>907</v>
      </c>
      <c r="D300" s="100">
        <v>175</v>
      </c>
    </row>
    <row r="301" spans="1:6" ht="0.95" customHeight="1" x14ac:dyDescent="0.2">
      <c r="A301" s="101">
        <v>48823</v>
      </c>
      <c r="B301" s="100">
        <v>176</v>
      </c>
      <c r="C301" s="97">
        <v>908</v>
      </c>
      <c r="D301" s="100">
        <v>176</v>
      </c>
    </row>
    <row r="302" spans="1:6" ht="0.95" customHeight="1" x14ac:dyDescent="0.2">
      <c r="A302" s="101">
        <v>48853</v>
      </c>
      <c r="B302" s="100">
        <v>177</v>
      </c>
      <c r="C302" s="97">
        <v>909</v>
      </c>
      <c r="D302" s="100">
        <v>177</v>
      </c>
    </row>
    <row r="303" spans="1:6" ht="0.95" customHeight="1" x14ac:dyDescent="0.2">
      <c r="A303" s="101">
        <v>48884</v>
      </c>
      <c r="B303" s="100">
        <v>178</v>
      </c>
      <c r="C303" s="97">
        <v>910</v>
      </c>
      <c r="D303" s="100">
        <v>178</v>
      </c>
    </row>
    <row r="304" spans="1:6" ht="0.95" customHeight="1" x14ac:dyDescent="0.2">
      <c r="A304" s="101">
        <v>48914</v>
      </c>
      <c r="B304" s="100">
        <v>179</v>
      </c>
      <c r="C304" s="97">
        <v>911</v>
      </c>
      <c r="D304" s="100">
        <v>179</v>
      </c>
    </row>
    <row r="305" spans="1:6" ht="0.95" customHeight="1" x14ac:dyDescent="0.2">
      <c r="A305" s="101">
        <v>48945</v>
      </c>
      <c r="B305" s="100">
        <v>180</v>
      </c>
      <c r="C305" s="97">
        <v>912</v>
      </c>
      <c r="D305" s="100">
        <v>180</v>
      </c>
      <c r="F305" s="97" t="str">
        <f>G126+14&amp;"/"&amp;H126</f>
        <v>72/0</v>
      </c>
    </row>
  </sheetData>
  <sheetProtection algorithmName="SHA-512" hashValue="MFYGvUDvHYt1pTG1zNp2cTINvGULKjAC1trosi0wSr0bnCmQYPXhjS5rhf86CMVaEzVj0LK1OLandsbD/Jg3LA==" saltValue="9qwOkDTw5sRH8u5khM693g==" spinCount="100000" sheet="1" objects="1" scenarios="1" selectLockedCells="1" selectUnlockedCells="1"/>
  <pageMargins left="0.7" right="0.7" top="0.78740157499999996" bottom="0.78740157499999996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F3716-F99D-4012-8B0A-A33B3FED79DE}">
  <dimension ref="B1:JA194"/>
  <sheetViews>
    <sheetView showGridLines="0" zoomScale="80" zoomScaleNormal="80" workbookViewId="0">
      <selection activeCell="GP8" sqref="GP8:GW8"/>
    </sheetView>
  </sheetViews>
  <sheetFormatPr baseColWidth="10" defaultColWidth="11.5703125" defaultRowHeight="0.95" customHeight="1" x14ac:dyDescent="0.2"/>
  <cols>
    <col min="1" max="262" width="0.5703125" style="126" customWidth="1"/>
    <col min="263" max="16384" width="11.5703125" style="126"/>
  </cols>
  <sheetData>
    <row r="1" spans="2:250" ht="0.95" customHeight="1" x14ac:dyDescent="0.25">
      <c r="B1" s="264" t="s">
        <v>10</v>
      </c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  <c r="AC1" s="265"/>
      <c r="AD1" s="265"/>
      <c r="AE1" s="265"/>
      <c r="AF1" s="265"/>
      <c r="AG1" s="265"/>
      <c r="AH1" s="265"/>
      <c r="AI1" s="265"/>
      <c r="AJ1" s="265"/>
      <c r="AK1" s="265"/>
      <c r="AL1" s="265"/>
      <c r="AM1" s="265"/>
      <c r="AN1" s="265"/>
      <c r="AO1" s="265"/>
      <c r="AP1" s="265"/>
      <c r="AQ1" s="265"/>
      <c r="AR1" s="265"/>
      <c r="BD1" s="266" t="s">
        <v>45</v>
      </c>
      <c r="BE1" s="267"/>
      <c r="BF1" s="267"/>
      <c r="BG1" s="267"/>
      <c r="BH1" s="267"/>
      <c r="BI1" s="267"/>
      <c r="BJ1" s="267"/>
      <c r="BK1" s="267"/>
      <c r="BL1" s="267"/>
      <c r="BM1" s="267"/>
      <c r="BN1" s="267"/>
      <c r="BO1" s="267"/>
      <c r="BP1" s="267"/>
      <c r="BQ1" s="267"/>
      <c r="BR1" s="267"/>
      <c r="BS1" s="267"/>
      <c r="BT1" s="267"/>
      <c r="BU1" s="267"/>
      <c r="BV1" s="267"/>
      <c r="BW1" s="267"/>
      <c r="BX1" s="267"/>
      <c r="BY1" s="267"/>
      <c r="BZ1" s="267"/>
      <c r="CA1" s="267"/>
      <c r="CB1" s="267"/>
      <c r="CC1" s="267"/>
      <c r="CD1" s="267"/>
      <c r="CE1" s="267"/>
      <c r="CF1" s="267"/>
      <c r="CG1" s="267"/>
      <c r="CH1" s="267"/>
      <c r="CI1" s="267"/>
      <c r="CJ1" s="267"/>
      <c r="CK1" s="267"/>
      <c r="CL1" s="267"/>
      <c r="CM1" s="267"/>
      <c r="CN1" s="267"/>
      <c r="CO1" s="267"/>
      <c r="CP1" s="267"/>
      <c r="CQ1" s="267"/>
      <c r="CR1" s="267"/>
      <c r="CS1" s="267"/>
      <c r="CT1" s="267"/>
      <c r="CU1" s="267"/>
      <c r="CV1" s="267"/>
      <c r="CW1" s="267"/>
      <c r="CX1" s="267"/>
      <c r="CY1" s="267"/>
      <c r="CZ1" s="267"/>
      <c r="DA1" s="267"/>
      <c r="DB1" s="267"/>
      <c r="DC1" s="267"/>
      <c r="DD1" s="267"/>
      <c r="DE1" s="267"/>
      <c r="DF1" s="267"/>
      <c r="DG1" s="267"/>
      <c r="DH1" s="267"/>
      <c r="DI1" s="267"/>
      <c r="DJ1" s="267"/>
      <c r="DK1" s="267"/>
      <c r="DL1" s="267"/>
      <c r="DM1" s="267"/>
      <c r="DN1" s="267"/>
      <c r="DO1" s="267"/>
      <c r="DP1" s="267"/>
      <c r="DQ1" s="267"/>
      <c r="DR1" s="267"/>
      <c r="DS1" s="267"/>
      <c r="DT1" s="267"/>
      <c r="DU1" s="267"/>
      <c r="DV1" s="267"/>
      <c r="DW1" s="267"/>
      <c r="DX1" s="267"/>
      <c r="DY1" s="267"/>
      <c r="DZ1" s="267"/>
      <c r="EA1" s="267"/>
      <c r="EB1" s="267"/>
      <c r="EC1" s="267"/>
      <c r="ED1" s="267"/>
      <c r="EE1" s="267"/>
      <c r="EF1" s="267"/>
      <c r="EG1" s="267"/>
      <c r="EH1" s="267"/>
      <c r="EI1" s="268"/>
      <c r="EJ1" s="268"/>
      <c r="EK1" s="268"/>
      <c r="EL1" s="268"/>
      <c r="EM1" s="268"/>
      <c r="EN1" s="268"/>
      <c r="EO1" s="268"/>
      <c r="EP1" s="268"/>
      <c r="EQ1" s="268"/>
      <c r="ER1" s="268"/>
      <c r="ES1" s="268"/>
      <c r="ET1" s="268"/>
      <c r="EU1" s="268"/>
      <c r="EV1" s="268"/>
      <c r="EW1" s="268"/>
      <c r="EX1" s="268"/>
      <c r="EY1" s="268"/>
      <c r="EZ1" s="268"/>
      <c r="FA1" s="268"/>
      <c r="FB1" s="268"/>
      <c r="FC1" s="268"/>
      <c r="FD1" s="268"/>
      <c r="FE1" s="268"/>
      <c r="FF1" s="268"/>
      <c r="FG1" s="268"/>
      <c r="FH1" s="268"/>
      <c r="FI1" s="268"/>
      <c r="FJ1" s="268"/>
      <c r="FK1" s="268"/>
      <c r="FL1" s="268"/>
      <c r="FM1" s="268"/>
      <c r="FN1" s="268"/>
      <c r="FO1" s="268"/>
      <c r="FP1" s="268"/>
      <c r="FQ1" s="268"/>
      <c r="FR1" s="268"/>
      <c r="FS1" s="268"/>
      <c r="GX1" s="269" t="s">
        <v>31</v>
      </c>
      <c r="GY1" s="261"/>
      <c r="GZ1" s="261"/>
      <c r="HA1" s="261"/>
      <c r="HB1" s="261"/>
      <c r="HC1" s="261"/>
      <c r="HD1" s="261"/>
      <c r="HE1" s="261"/>
      <c r="HF1" s="261"/>
      <c r="HG1" s="261"/>
      <c r="HH1" s="261"/>
      <c r="HI1" s="261"/>
      <c r="HJ1" s="261"/>
      <c r="HK1" s="261"/>
      <c r="HL1" s="261"/>
      <c r="HM1" s="261"/>
      <c r="HN1" s="261"/>
      <c r="HO1" s="261"/>
      <c r="HP1" s="261"/>
      <c r="HQ1" s="261"/>
      <c r="HR1" s="261"/>
      <c r="HS1" s="261"/>
      <c r="HT1" s="261"/>
      <c r="HU1" s="261"/>
      <c r="HV1" s="261"/>
      <c r="HW1" s="261"/>
      <c r="HX1" s="261"/>
      <c r="HY1" s="261"/>
      <c r="HZ1" s="261"/>
      <c r="IA1" s="261"/>
      <c r="IB1" s="261"/>
      <c r="IC1" s="261"/>
      <c r="ID1" s="261"/>
      <c r="IE1" s="261"/>
      <c r="IF1" s="261"/>
      <c r="IG1" s="261"/>
      <c r="IH1" s="261"/>
      <c r="II1" s="261"/>
      <c r="IJ1" s="261"/>
      <c r="IK1" s="261"/>
      <c r="IL1" s="261"/>
      <c r="IM1" s="261"/>
      <c r="IN1" s="261"/>
      <c r="IO1" s="261"/>
    </row>
    <row r="2" spans="2:250" ht="0.95" customHeight="1" x14ac:dyDescent="0.2">
      <c r="B2" s="269" t="s">
        <v>77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  <c r="AA2" s="261"/>
      <c r="AB2" s="261"/>
      <c r="AC2" s="261"/>
      <c r="AD2" s="261"/>
      <c r="AE2" s="261"/>
      <c r="AF2" s="261"/>
      <c r="AG2" s="261"/>
      <c r="AH2" s="261"/>
      <c r="AI2" s="261"/>
      <c r="AJ2" s="261"/>
      <c r="AK2" s="261"/>
      <c r="AL2" s="261"/>
      <c r="AM2" s="261"/>
      <c r="AN2" s="261"/>
      <c r="AO2" s="261"/>
      <c r="AP2" s="261"/>
      <c r="AQ2" s="261"/>
      <c r="AR2" s="261"/>
      <c r="BD2" s="270" t="s">
        <v>46</v>
      </c>
      <c r="BE2" s="270"/>
      <c r="BF2" s="270"/>
      <c r="BG2" s="270"/>
      <c r="BH2" s="270"/>
      <c r="BI2" s="270"/>
      <c r="BJ2" s="270"/>
      <c r="BK2" s="270"/>
      <c r="BL2" s="270"/>
      <c r="BM2" s="270"/>
      <c r="BN2" s="270"/>
      <c r="BO2" s="270"/>
      <c r="BP2" s="270"/>
      <c r="BQ2" s="270"/>
      <c r="BR2" s="270"/>
      <c r="BS2" s="270"/>
      <c r="BT2" s="270"/>
      <c r="BU2" s="270"/>
      <c r="BV2" s="270"/>
      <c r="BW2" s="270"/>
      <c r="BX2" s="270"/>
      <c r="BY2" s="270"/>
      <c r="BZ2" s="270"/>
      <c r="CA2" s="270"/>
      <c r="CB2" s="270"/>
      <c r="CC2" s="270"/>
      <c r="CD2" s="270"/>
      <c r="CE2" s="270"/>
      <c r="CF2" s="270"/>
      <c r="CG2" s="270"/>
      <c r="CH2" s="270"/>
      <c r="CI2" s="270"/>
      <c r="CJ2" s="270"/>
      <c r="CK2" s="270"/>
      <c r="CL2" s="270"/>
      <c r="CM2" s="270"/>
      <c r="CN2" s="270"/>
      <c r="CO2" s="270"/>
      <c r="CP2" s="270"/>
      <c r="CQ2" s="270"/>
      <c r="CR2" s="270"/>
      <c r="CS2" s="270"/>
      <c r="CT2" s="270"/>
      <c r="CU2" s="270"/>
      <c r="CV2" s="270"/>
      <c r="CW2" s="270"/>
      <c r="CX2" s="270"/>
      <c r="CY2" s="270"/>
      <c r="CZ2" s="270"/>
      <c r="DA2" s="270"/>
      <c r="DB2" s="270"/>
      <c r="DC2" s="270"/>
      <c r="DD2" s="270"/>
      <c r="DE2" s="270"/>
      <c r="DF2" s="270"/>
      <c r="DG2" s="270"/>
      <c r="DH2" s="270"/>
      <c r="DI2" s="270"/>
      <c r="DJ2" s="270"/>
      <c r="DK2" s="270"/>
      <c r="DL2" s="270"/>
      <c r="DM2" s="270"/>
      <c r="DN2" s="270"/>
      <c r="DO2" s="270"/>
      <c r="DP2" s="270"/>
      <c r="DQ2" s="270"/>
      <c r="DR2" s="270"/>
      <c r="DS2" s="270"/>
      <c r="DT2" s="270"/>
      <c r="DU2" s="270"/>
      <c r="DV2" s="270"/>
      <c r="DW2" s="270"/>
      <c r="DX2" s="270"/>
      <c r="DY2" s="270"/>
      <c r="DZ2" s="270"/>
      <c r="EA2" s="270"/>
      <c r="EB2" s="270"/>
      <c r="EC2" s="270"/>
      <c r="ED2" s="270"/>
      <c r="EE2" s="270"/>
      <c r="EF2" s="270"/>
      <c r="EG2" s="270"/>
      <c r="EH2" s="270"/>
      <c r="EI2" s="270"/>
      <c r="EJ2" s="270"/>
      <c r="EK2" s="270"/>
      <c r="EL2" s="270"/>
      <c r="EM2" s="270"/>
      <c r="EN2" s="270"/>
      <c r="EO2" s="270"/>
      <c r="EP2" s="270"/>
      <c r="EQ2" s="270"/>
      <c r="ER2" s="270"/>
      <c r="ES2" s="270"/>
      <c r="ET2" s="270"/>
      <c r="EU2" s="270"/>
      <c r="EV2" s="270"/>
      <c r="EW2" s="270"/>
      <c r="EX2" s="270"/>
      <c r="EY2" s="270"/>
      <c r="EZ2" s="270"/>
      <c r="FA2" s="270"/>
      <c r="FB2" s="270"/>
      <c r="FC2" s="270"/>
      <c r="FD2" s="270"/>
      <c r="FE2" s="270"/>
      <c r="FF2" s="270"/>
      <c r="FG2" s="270"/>
      <c r="FH2" s="270"/>
      <c r="FI2" s="270"/>
      <c r="FJ2" s="270"/>
      <c r="FK2" s="270"/>
      <c r="FL2" s="270"/>
      <c r="FM2" s="270"/>
      <c r="FN2" s="270"/>
      <c r="FO2" s="270"/>
      <c r="FP2" s="270"/>
      <c r="FQ2" s="270"/>
      <c r="FR2" s="270"/>
      <c r="FS2" s="270"/>
      <c r="GX2" s="271" t="s">
        <v>23</v>
      </c>
      <c r="GY2" s="261"/>
      <c r="GZ2" s="261"/>
      <c r="HA2" s="261"/>
      <c r="HB2" s="261"/>
      <c r="HC2" s="261"/>
      <c r="HD2" s="261"/>
      <c r="HE2" s="261"/>
      <c r="HF2" s="261"/>
      <c r="HG2" s="261"/>
      <c r="HH2" s="261"/>
      <c r="HI2" s="261"/>
      <c r="HJ2" s="261"/>
      <c r="HK2" s="261"/>
      <c r="HL2" s="261"/>
      <c r="HM2" s="261"/>
      <c r="HN2" s="261"/>
      <c r="HO2" s="261"/>
      <c r="HP2" s="261"/>
      <c r="HQ2" s="261"/>
      <c r="HR2" s="261"/>
      <c r="HS2" s="261"/>
      <c r="HT2" s="261"/>
      <c r="HU2" s="261"/>
      <c r="HV2" s="261"/>
      <c r="HW2" s="261"/>
      <c r="HX2" s="261"/>
      <c r="HY2" s="261"/>
      <c r="HZ2" s="261"/>
      <c r="IA2" s="261"/>
      <c r="IB2" s="261"/>
      <c r="IC2" s="261"/>
      <c r="ID2" s="261"/>
      <c r="IE2" s="261"/>
      <c r="IF2" s="261"/>
      <c r="IG2" s="261"/>
      <c r="IH2" s="261"/>
      <c r="II2" s="261"/>
      <c r="IJ2" s="261"/>
      <c r="IK2" s="261"/>
      <c r="IL2" s="261"/>
      <c r="IM2" s="261"/>
      <c r="IN2" s="261"/>
      <c r="IO2" s="261"/>
    </row>
    <row r="3" spans="2:250" ht="0.95" customHeight="1" x14ac:dyDescent="0.2">
      <c r="BD3" s="270"/>
      <c r="BE3" s="270"/>
      <c r="BF3" s="270"/>
      <c r="BG3" s="270"/>
      <c r="BH3" s="270"/>
      <c r="BI3" s="270"/>
      <c r="BJ3" s="270"/>
      <c r="BK3" s="270"/>
      <c r="BL3" s="270"/>
      <c r="BM3" s="270"/>
      <c r="BN3" s="270"/>
      <c r="BO3" s="270"/>
      <c r="BP3" s="270"/>
      <c r="BQ3" s="270"/>
      <c r="BR3" s="270"/>
      <c r="BS3" s="270"/>
      <c r="BT3" s="270"/>
      <c r="BU3" s="270"/>
      <c r="BV3" s="270"/>
      <c r="BW3" s="270"/>
      <c r="BX3" s="270"/>
      <c r="BY3" s="270"/>
      <c r="BZ3" s="270"/>
      <c r="CA3" s="270"/>
      <c r="CB3" s="270"/>
      <c r="CC3" s="270"/>
      <c r="CD3" s="270"/>
      <c r="CE3" s="270"/>
      <c r="CF3" s="270"/>
      <c r="CG3" s="270"/>
      <c r="CH3" s="270"/>
      <c r="CI3" s="270"/>
      <c r="CJ3" s="270"/>
      <c r="CK3" s="270"/>
      <c r="CL3" s="270"/>
      <c r="CM3" s="270"/>
      <c r="CN3" s="270"/>
      <c r="CO3" s="270"/>
      <c r="CP3" s="270"/>
      <c r="CQ3" s="270"/>
      <c r="CR3" s="270"/>
      <c r="CS3" s="270"/>
      <c r="CT3" s="270"/>
      <c r="CU3" s="270"/>
      <c r="CV3" s="270"/>
      <c r="CW3" s="270"/>
      <c r="CX3" s="270"/>
      <c r="CY3" s="270"/>
      <c r="CZ3" s="270"/>
      <c r="DA3" s="270"/>
      <c r="DB3" s="270"/>
      <c r="DC3" s="270"/>
      <c r="DD3" s="270"/>
      <c r="DE3" s="270"/>
      <c r="DF3" s="270"/>
      <c r="DG3" s="270"/>
      <c r="DH3" s="270"/>
      <c r="DI3" s="270"/>
      <c r="DJ3" s="270"/>
      <c r="DK3" s="270"/>
      <c r="DL3" s="270"/>
      <c r="DM3" s="270"/>
      <c r="DN3" s="270"/>
      <c r="DO3" s="270"/>
      <c r="DP3" s="270"/>
      <c r="DQ3" s="270"/>
      <c r="DR3" s="270"/>
      <c r="DS3" s="270"/>
      <c r="DT3" s="270"/>
      <c r="DU3" s="270"/>
      <c r="DV3" s="270"/>
      <c r="DW3" s="270"/>
      <c r="DX3" s="270"/>
      <c r="DY3" s="270"/>
      <c r="DZ3" s="270"/>
      <c r="EA3" s="270"/>
      <c r="EB3" s="270"/>
      <c r="EC3" s="270"/>
      <c r="ED3" s="270"/>
      <c r="EE3" s="270"/>
      <c r="EF3" s="270"/>
      <c r="EG3" s="270"/>
      <c r="EH3" s="270"/>
      <c r="EI3" s="270"/>
      <c r="EJ3" s="270"/>
      <c r="EK3" s="270"/>
      <c r="EL3" s="270"/>
      <c r="EM3" s="270"/>
      <c r="EN3" s="270"/>
      <c r="EO3" s="270"/>
      <c r="EP3" s="270"/>
      <c r="EQ3" s="270"/>
      <c r="ER3" s="270"/>
      <c r="ES3" s="270"/>
      <c r="ET3" s="270"/>
      <c r="EU3" s="270"/>
      <c r="EV3" s="270"/>
      <c r="EW3" s="270"/>
      <c r="EX3" s="270"/>
      <c r="EY3" s="270"/>
      <c r="EZ3" s="270"/>
      <c r="FA3" s="270"/>
      <c r="FB3" s="270"/>
      <c r="FC3" s="270"/>
      <c r="FD3" s="270"/>
      <c r="FE3" s="270"/>
      <c r="FF3" s="270"/>
      <c r="FG3" s="270"/>
      <c r="FH3" s="270"/>
      <c r="FI3" s="270"/>
      <c r="FJ3" s="270"/>
      <c r="FK3" s="270"/>
      <c r="FL3" s="270"/>
      <c r="FM3" s="270"/>
      <c r="FN3" s="270"/>
      <c r="FO3" s="270"/>
      <c r="FP3" s="270"/>
      <c r="FQ3" s="270"/>
      <c r="FR3" s="270"/>
      <c r="FS3" s="270"/>
    </row>
    <row r="4" spans="2:250" ht="0.95" customHeight="1" x14ac:dyDescent="0.2">
      <c r="BD4" s="272" t="s">
        <v>48</v>
      </c>
      <c r="BE4" s="273"/>
      <c r="BF4" s="273"/>
      <c r="BG4" s="273"/>
      <c r="BH4" s="273"/>
      <c r="BI4" s="273"/>
      <c r="BJ4" s="273"/>
      <c r="BK4" s="273"/>
      <c r="BL4" s="273"/>
      <c r="BM4" s="273"/>
      <c r="BN4" s="273"/>
      <c r="BO4" s="273"/>
      <c r="BP4" s="273"/>
      <c r="BQ4" s="273"/>
      <c r="BR4" s="273"/>
      <c r="BS4" s="273"/>
      <c r="BT4" s="273"/>
      <c r="BU4" s="273"/>
      <c r="BV4" s="273"/>
      <c r="BW4" s="273"/>
      <c r="BX4" s="273"/>
      <c r="BY4" s="273"/>
      <c r="BZ4" s="273"/>
      <c r="CA4" s="273"/>
      <c r="CB4" s="273"/>
      <c r="CC4" s="273"/>
      <c r="CD4" s="273"/>
      <c r="CE4" s="273"/>
      <c r="CF4" s="273"/>
      <c r="CG4" s="273"/>
      <c r="CH4" s="273"/>
      <c r="CI4" s="273"/>
      <c r="CJ4" s="273"/>
      <c r="CK4" s="273"/>
      <c r="CL4" s="273"/>
      <c r="CM4" s="273"/>
      <c r="CN4" s="273"/>
      <c r="CO4" s="273"/>
      <c r="CP4" s="273"/>
      <c r="CQ4" s="273"/>
      <c r="CR4" s="273"/>
      <c r="CS4" s="273"/>
      <c r="CT4" s="273"/>
      <c r="CU4" s="273"/>
      <c r="CV4" s="273"/>
      <c r="CW4" s="273"/>
      <c r="CX4" s="273"/>
      <c r="CY4" s="273"/>
      <c r="CZ4" s="273"/>
      <c r="DA4" s="273"/>
      <c r="DB4" s="273"/>
      <c r="DC4" s="273"/>
      <c r="DD4" s="273"/>
      <c r="DE4" s="273"/>
      <c r="DF4" s="273"/>
      <c r="DG4" s="273"/>
      <c r="DH4" s="273"/>
      <c r="DI4" s="273"/>
      <c r="DJ4" s="273"/>
      <c r="DK4" s="273"/>
      <c r="DL4" s="273"/>
      <c r="DM4" s="273"/>
      <c r="DN4" s="273"/>
      <c r="DO4" s="273"/>
      <c r="DP4" s="273"/>
      <c r="DQ4" s="273"/>
      <c r="DR4" s="273"/>
      <c r="DS4" s="273"/>
      <c r="DT4" s="273"/>
      <c r="DU4" s="273"/>
      <c r="DV4" s="273"/>
      <c r="DW4" s="273"/>
      <c r="DX4" s="273"/>
      <c r="DY4" s="273"/>
      <c r="DZ4" s="273"/>
      <c r="EA4" s="273"/>
      <c r="EB4" s="273"/>
      <c r="EC4" s="273"/>
      <c r="ED4" s="273"/>
      <c r="EE4" s="273"/>
      <c r="EF4" s="273"/>
      <c r="EG4" s="273"/>
      <c r="EH4" s="273"/>
      <c r="EI4" s="274"/>
      <c r="EJ4" s="274"/>
      <c r="EK4" s="274"/>
      <c r="EL4" s="274"/>
      <c r="EM4" s="274"/>
      <c r="EN4" s="274"/>
      <c r="EO4" s="274"/>
      <c r="EP4" s="274"/>
      <c r="EQ4" s="274"/>
      <c r="ER4" s="274"/>
      <c r="ES4" s="274"/>
      <c r="ET4" s="274"/>
      <c r="EU4" s="274"/>
      <c r="EV4" s="274"/>
      <c r="EW4" s="274"/>
      <c r="EX4" s="274"/>
      <c r="EY4" s="274"/>
      <c r="EZ4" s="274"/>
      <c r="FA4" s="274"/>
      <c r="FB4" s="274"/>
      <c r="FC4" s="274"/>
      <c r="FD4" s="274"/>
      <c r="FE4" s="274"/>
      <c r="FF4" s="274"/>
      <c r="FG4" s="274"/>
      <c r="FH4" s="274"/>
      <c r="FI4" s="274"/>
      <c r="FJ4" s="274"/>
      <c r="FK4" s="274"/>
      <c r="FL4" s="274"/>
      <c r="FM4" s="274"/>
      <c r="FN4" s="274"/>
      <c r="FO4" s="274"/>
      <c r="FP4" s="274"/>
      <c r="FQ4" s="274"/>
      <c r="FR4" s="274"/>
      <c r="FS4" s="274"/>
    </row>
    <row r="5" spans="2:250" ht="0.95" customHeight="1" x14ac:dyDescent="0.25">
      <c r="J5" s="275" t="s">
        <v>32</v>
      </c>
      <c r="K5" s="276"/>
      <c r="L5" s="276"/>
      <c r="M5" s="276"/>
      <c r="N5" s="276"/>
      <c r="O5" s="276"/>
      <c r="P5" s="276"/>
      <c r="Q5" s="276"/>
      <c r="R5" s="276"/>
      <c r="S5" s="276"/>
      <c r="T5" s="276"/>
      <c r="U5" s="276"/>
      <c r="V5" s="276"/>
      <c r="W5" s="276"/>
      <c r="X5" s="276"/>
      <c r="Y5" s="276"/>
      <c r="Z5" s="276"/>
      <c r="AA5" s="276"/>
      <c r="AB5" s="276"/>
      <c r="AC5" s="276"/>
      <c r="AD5" s="276"/>
      <c r="AE5" s="276"/>
      <c r="AF5" s="276"/>
      <c r="AG5" s="276"/>
      <c r="AH5" s="276"/>
      <c r="AI5" s="276"/>
      <c r="AJ5" s="276"/>
      <c r="AK5" s="276"/>
      <c r="AL5" s="276"/>
      <c r="AM5" s="276"/>
      <c r="AN5" s="276"/>
      <c r="AO5" s="277"/>
      <c r="AP5" s="277"/>
      <c r="AQ5" s="277"/>
      <c r="AR5" s="277"/>
      <c r="AS5" s="277"/>
      <c r="AT5" s="277"/>
      <c r="AU5" s="277"/>
      <c r="AV5" s="277"/>
      <c r="AW5" s="277"/>
      <c r="AX5" s="277"/>
      <c r="AY5" s="277"/>
      <c r="AZ5" s="277"/>
      <c r="BA5" s="277"/>
      <c r="BX5" s="126" t="s">
        <v>7</v>
      </c>
      <c r="DD5" s="126" t="s">
        <v>8</v>
      </c>
      <c r="EJ5" s="126" t="s">
        <v>9</v>
      </c>
    </row>
    <row r="6" spans="2:250" ht="0.95" customHeight="1" x14ac:dyDescent="0.2">
      <c r="D6" s="127"/>
      <c r="G6" s="127"/>
      <c r="H6" s="127"/>
      <c r="I6" s="127"/>
      <c r="J6" s="127"/>
    </row>
    <row r="7" spans="2:250" ht="0.95" customHeight="1" x14ac:dyDescent="0.25">
      <c r="B7" s="278" t="s">
        <v>35</v>
      </c>
      <c r="C7" s="279"/>
      <c r="D7" s="279"/>
      <c r="E7" s="279"/>
      <c r="F7" s="279"/>
      <c r="G7" s="279"/>
      <c r="H7" s="279"/>
      <c r="I7" s="279"/>
      <c r="J7" s="279"/>
      <c r="K7" s="279"/>
      <c r="L7" s="279"/>
      <c r="M7" s="279"/>
      <c r="N7" s="279"/>
      <c r="O7" s="279"/>
      <c r="P7" s="279"/>
      <c r="Q7" s="279"/>
      <c r="R7" s="279"/>
      <c r="S7" s="279"/>
      <c r="T7" s="279"/>
      <c r="U7" s="279"/>
      <c r="V7" s="279"/>
      <c r="W7" s="279"/>
      <c r="X7" s="279"/>
      <c r="Y7" s="279"/>
      <c r="Z7" s="279"/>
      <c r="AA7" s="279"/>
      <c r="AB7" s="279"/>
      <c r="AC7" s="279"/>
      <c r="AD7" s="279"/>
      <c r="AE7" s="279"/>
      <c r="AF7" s="279"/>
      <c r="AG7" s="279"/>
      <c r="AH7" s="279"/>
      <c r="AI7" s="279"/>
      <c r="AJ7" s="279"/>
      <c r="AK7" s="280">
        <f>'Vorruhe und Lücken'!AK8</f>
        <v>44926</v>
      </c>
      <c r="AL7" s="281"/>
      <c r="AM7" s="281"/>
      <c r="AN7" s="281"/>
      <c r="AO7" s="281"/>
      <c r="AP7" s="281"/>
      <c r="AQ7" s="281"/>
      <c r="AR7" s="281"/>
      <c r="AS7" s="281"/>
      <c r="AT7" s="281"/>
      <c r="AU7" s="281"/>
      <c r="AV7" s="281"/>
      <c r="AW7" s="281"/>
      <c r="AX7" s="281"/>
      <c r="AY7" s="281"/>
      <c r="AZ7" s="281"/>
      <c r="BA7" s="281"/>
      <c r="BB7" s="128"/>
      <c r="BC7" s="128"/>
      <c r="BD7" s="128"/>
      <c r="BE7" s="128"/>
    </row>
    <row r="8" spans="2:250" ht="0.95" customHeight="1" x14ac:dyDescent="0.25">
      <c r="B8" s="269">
        <f>'Vorruhe und Lücken'!EC8</f>
        <v>0</v>
      </c>
      <c r="C8" s="269"/>
      <c r="D8" s="269"/>
      <c r="E8" s="269"/>
      <c r="F8" s="269"/>
      <c r="G8" s="269"/>
      <c r="H8" s="269"/>
      <c r="I8" s="269"/>
      <c r="J8" s="269"/>
      <c r="K8" s="126" t="s">
        <v>44</v>
      </c>
      <c r="Q8" s="282" t="str">
        <f>'Vorruhe und Lücken'!EQ8</f>
        <v>Vorruhe oh. Vers-Zeit</v>
      </c>
      <c r="R8" s="282"/>
      <c r="S8" s="282"/>
      <c r="T8" s="282"/>
      <c r="U8" s="282"/>
      <c r="V8" s="282"/>
      <c r="W8" s="282"/>
      <c r="X8" s="282"/>
      <c r="Y8" s="282"/>
      <c r="Z8" s="282"/>
      <c r="AA8" s="282"/>
      <c r="AB8" s="282"/>
      <c r="AC8" s="282"/>
      <c r="AD8" s="282"/>
      <c r="AE8" s="282"/>
      <c r="AF8" s="282"/>
      <c r="AG8" s="282"/>
      <c r="AH8" s="282"/>
      <c r="AI8" s="282"/>
      <c r="AJ8" s="282"/>
      <c r="AK8" s="282"/>
      <c r="AL8" s="282"/>
      <c r="AM8" s="282"/>
      <c r="AN8" s="282"/>
      <c r="AO8" s="282"/>
      <c r="AP8" s="282"/>
      <c r="AQ8" s="282"/>
      <c r="AR8" s="282"/>
      <c r="AS8" s="282"/>
      <c r="AT8" s="282"/>
      <c r="AU8" s="282"/>
      <c r="AV8" s="282"/>
      <c r="AW8" s="282"/>
      <c r="AX8" s="282"/>
      <c r="AY8" s="282"/>
      <c r="AZ8" s="282"/>
      <c r="BA8" s="282"/>
      <c r="BK8" s="93"/>
      <c r="BL8" s="93"/>
      <c r="BM8" s="93"/>
      <c r="BN8" s="93"/>
      <c r="BO8" s="269">
        <f>'Vorruhe und Lücken'!GP8</f>
        <v>0</v>
      </c>
      <c r="BP8" s="269"/>
      <c r="BQ8" s="269"/>
      <c r="BR8" s="269"/>
      <c r="BS8" s="269"/>
      <c r="BT8" s="269"/>
      <c r="BU8" s="269"/>
      <c r="BV8" s="269"/>
      <c r="BW8" s="126" t="s">
        <v>44</v>
      </c>
      <c r="CC8" s="282" t="str">
        <f>'Vorruhe und Lücken'!HD8</f>
        <v>Vorruhe oh. Vers-Zeit</v>
      </c>
      <c r="CD8" s="282"/>
      <c r="CE8" s="282"/>
      <c r="CF8" s="282"/>
      <c r="CG8" s="282"/>
      <c r="CH8" s="282"/>
      <c r="CI8" s="282"/>
      <c r="CJ8" s="282"/>
      <c r="CK8" s="282"/>
      <c r="CL8" s="282"/>
      <c r="CM8" s="282"/>
      <c r="CN8" s="282"/>
      <c r="CO8" s="282"/>
      <c r="CP8" s="282"/>
      <c r="CQ8" s="282"/>
      <c r="CR8" s="282"/>
      <c r="CS8" s="282"/>
      <c r="CT8" s="282"/>
      <c r="CU8" s="282"/>
      <c r="CV8" s="282"/>
      <c r="CW8" s="282"/>
      <c r="CX8" s="282"/>
      <c r="CY8" s="282"/>
      <c r="CZ8" s="282"/>
      <c r="DA8" s="282"/>
      <c r="DB8" s="282"/>
      <c r="DC8" s="282"/>
      <c r="DD8" s="282"/>
      <c r="DE8" s="282"/>
      <c r="DF8" s="282"/>
      <c r="DG8" s="282"/>
      <c r="DH8" s="282"/>
      <c r="DI8" s="282"/>
      <c r="DJ8" s="282"/>
      <c r="DK8" s="282"/>
      <c r="DL8" s="282"/>
      <c r="DM8" s="282"/>
      <c r="DN8" s="282"/>
      <c r="EC8" s="269">
        <f>'Vorruhe und Lücken'!EC9</f>
        <v>0</v>
      </c>
      <c r="ED8" s="269"/>
      <c r="EE8" s="269"/>
      <c r="EF8" s="269"/>
      <c r="EG8" s="269"/>
      <c r="EH8" s="269"/>
      <c r="EI8" s="269"/>
      <c r="EJ8" s="269"/>
      <c r="EK8" s="126" t="s">
        <v>44</v>
      </c>
      <c r="EQ8" s="282" t="str">
        <f>'Vorruhe und Lücken'!EQ9</f>
        <v>Vorruhe mit Vers-Zeit</v>
      </c>
      <c r="ER8" s="282"/>
      <c r="ES8" s="282"/>
      <c r="ET8" s="282"/>
      <c r="EU8" s="282"/>
      <c r="EV8" s="282"/>
      <c r="EW8" s="282"/>
      <c r="EX8" s="282"/>
      <c r="EY8" s="282"/>
      <c r="EZ8" s="282"/>
      <c r="FA8" s="282"/>
      <c r="FB8" s="282"/>
      <c r="FC8" s="282"/>
      <c r="FD8" s="282"/>
      <c r="FE8" s="282"/>
      <c r="FF8" s="282"/>
      <c r="FG8" s="282"/>
      <c r="FH8" s="282"/>
      <c r="FI8" s="282"/>
      <c r="FJ8" s="282"/>
      <c r="FK8" s="282"/>
      <c r="FL8" s="282"/>
      <c r="FM8" s="282"/>
      <c r="FN8" s="282"/>
      <c r="FO8" s="282"/>
      <c r="FP8" s="282"/>
      <c r="FQ8" s="282"/>
      <c r="FR8" s="282"/>
      <c r="FS8" s="282"/>
      <c r="FT8" s="282"/>
      <c r="FU8" s="282"/>
      <c r="FV8" s="282"/>
      <c r="FW8" s="282"/>
      <c r="FX8" s="282"/>
      <c r="FY8" s="282"/>
      <c r="FZ8" s="282"/>
      <c r="GA8" s="282"/>
      <c r="GB8" s="282"/>
      <c r="GP8" s="269">
        <f>'Vorruhe und Lücken'!GP9</f>
        <v>0</v>
      </c>
      <c r="GQ8" s="269"/>
      <c r="GR8" s="269"/>
      <c r="GS8" s="269"/>
      <c r="GT8" s="269"/>
      <c r="GU8" s="269"/>
      <c r="GV8" s="269"/>
      <c r="GW8" s="269"/>
      <c r="GX8" s="126" t="s">
        <v>44</v>
      </c>
      <c r="HD8" s="282" t="str">
        <f>'Vorruhe und Lücken'!HD9</f>
        <v>Vorruhe mit Vers-Zeit</v>
      </c>
      <c r="HE8" s="282"/>
      <c r="HF8" s="282"/>
      <c r="HG8" s="282"/>
      <c r="HH8" s="282"/>
      <c r="HI8" s="282"/>
      <c r="HJ8" s="282"/>
      <c r="HK8" s="282"/>
      <c r="HL8" s="282"/>
      <c r="HM8" s="282"/>
      <c r="HN8" s="282"/>
      <c r="HO8" s="282"/>
      <c r="HP8" s="282"/>
      <c r="HQ8" s="282"/>
      <c r="HR8" s="282"/>
      <c r="HS8" s="282"/>
      <c r="HT8" s="282"/>
      <c r="HU8" s="282"/>
      <c r="HV8" s="282"/>
      <c r="HW8" s="282"/>
      <c r="HX8" s="282"/>
      <c r="HY8" s="282"/>
      <c r="HZ8" s="282"/>
      <c r="IA8" s="282"/>
      <c r="IB8" s="282"/>
      <c r="IC8" s="282"/>
      <c r="ID8" s="282"/>
      <c r="IE8" s="282"/>
      <c r="IF8" s="282"/>
      <c r="IG8" s="282"/>
      <c r="IH8" s="282"/>
      <c r="II8" s="282"/>
      <c r="IJ8" s="282"/>
      <c r="IK8" s="282"/>
      <c r="IL8" s="282"/>
      <c r="IM8" s="282"/>
      <c r="IN8" s="282"/>
      <c r="IO8" s="282"/>
      <c r="IP8" s="282"/>
    </row>
    <row r="9" spans="2:250" ht="0.95" customHeight="1" x14ac:dyDescent="0.25">
      <c r="B9" s="278" t="s">
        <v>50</v>
      </c>
      <c r="C9" s="279"/>
      <c r="D9" s="279"/>
      <c r="E9" s="279"/>
      <c r="F9" s="279"/>
      <c r="G9" s="279"/>
      <c r="H9" s="279"/>
      <c r="I9" s="279"/>
      <c r="J9" s="279"/>
      <c r="K9" s="279"/>
      <c r="L9" s="279"/>
      <c r="M9" s="279"/>
      <c r="N9" s="279"/>
      <c r="O9" s="279"/>
      <c r="P9" s="279"/>
      <c r="Q9" s="279"/>
      <c r="R9" s="279"/>
      <c r="S9" s="279"/>
      <c r="T9" s="279"/>
      <c r="U9" s="279"/>
      <c r="V9" s="279"/>
      <c r="W9" s="279"/>
      <c r="X9" s="279"/>
      <c r="Y9" s="279"/>
      <c r="Z9" s="279"/>
      <c r="AA9" s="279"/>
      <c r="AB9" s="279"/>
      <c r="AC9" s="279"/>
      <c r="AD9" s="279"/>
      <c r="AE9" s="279"/>
      <c r="AF9" s="279"/>
      <c r="AG9" s="279"/>
      <c r="AH9" s="279"/>
      <c r="AI9" s="279"/>
      <c r="AJ9" s="279"/>
      <c r="AK9" s="283">
        <f>'Vorruhe und Lücken'!AK11</f>
        <v>0</v>
      </c>
      <c r="AL9" s="265"/>
      <c r="AM9" s="265"/>
      <c r="AN9" s="265"/>
      <c r="AO9" s="265"/>
      <c r="AP9" s="265"/>
      <c r="AQ9" s="265"/>
      <c r="AR9" s="265"/>
      <c r="AS9" s="265"/>
      <c r="AT9" s="129" t="s">
        <v>44</v>
      </c>
      <c r="AY9" s="93"/>
      <c r="AZ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S9" s="130"/>
      <c r="FT9" s="130"/>
      <c r="FU9" s="130"/>
      <c r="FV9" s="130"/>
      <c r="FW9" s="130"/>
      <c r="FX9" s="130"/>
      <c r="FY9" s="130"/>
      <c r="FZ9" s="130"/>
      <c r="GA9" s="130"/>
      <c r="GB9" s="130"/>
      <c r="GC9" s="130"/>
      <c r="GD9" s="130"/>
      <c r="GE9" s="130"/>
      <c r="GF9" s="130"/>
      <c r="GG9" s="130"/>
      <c r="GH9" s="130"/>
      <c r="GI9" s="130"/>
      <c r="GJ9" s="130"/>
      <c r="GK9" s="130"/>
      <c r="GL9" s="130"/>
      <c r="GM9" s="130"/>
      <c r="GN9" s="130"/>
      <c r="GO9" s="130"/>
      <c r="GP9" s="130"/>
      <c r="GQ9" s="130"/>
      <c r="GR9" s="130"/>
      <c r="GS9" s="130"/>
      <c r="GT9" s="130"/>
      <c r="GU9" s="130"/>
      <c r="GV9" s="130"/>
      <c r="GW9" s="130"/>
      <c r="GX9" s="130"/>
      <c r="GY9" s="130"/>
      <c r="GZ9" s="130"/>
      <c r="HA9" s="130"/>
      <c r="HB9" s="130"/>
      <c r="HC9" s="130"/>
    </row>
    <row r="10" spans="2:250" ht="0.95" customHeight="1" x14ac:dyDescent="0.25">
      <c r="B10" s="127"/>
      <c r="C10" s="127"/>
      <c r="AJ10" s="127"/>
      <c r="AK10" s="127"/>
      <c r="AL10" s="127"/>
      <c r="AM10" s="127"/>
      <c r="AN10" s="127"/>
      <c r="AO10" s="127"/>
      <c r="AP10" s="127"/>
      <c r="AQ10" s="127"/>
      <c r="AR10" s="127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S10" s="130"/>
      <c r="FT10" s="130"/>
      <c r="FU10" s="130"/>
      <c r="FV10" s="130"/>
      <c r="FW10" s="130"/>
      <c r="FX10" s="130"/>
      <c r="FY10" s="130"/>
      <c r="FZ10" s="130"/>
      <c r="GA10" s="130"/>
      <c r="GB10" s="130"/>
      <c r="GC10" s="130"/>
      <c r="GD10" s="130"/>
      <c r="GE10" s="130"/>
      <c r="GF10" s="130"/>
      <c r="GG10" s="130"/>
      <c r="GH10" s="130"/>
      <c r="GI10" s="130"/>
      <c r="GJ10" s="130"/>
      <c r="GK10" s="130"/>
      <c r="GL10" s="130"/>
      <c r="GM10" s="130"/>
      <c r="GN10" s="130"/>
      <c r="GO10" s="130"/>
      <c r="GP10" s="130"/>
      <c r="GQ10" s="130"/>
      <c r="GR10" s="130"/>
      <c r="GS10" s="130"/>
      <c r="GT10" s="130"/>
      <c r="GU10" s="130"/>
      <c r="GV10" s="130"/>
      <c r="GW10" s="130"/>
      <c r="GX10" s="130"/>
      <c r="GY10" s="130"/>
      <c r="GZ10" s="130"/>
      <c r="HA10" s="130"/>
      <c r="HB10" s="130"/>
      <c r="HC10" s="130"/>
    </row>
    <row r="11" spans="2:250" ht="0.95" customHeight="1" x14ac:dyDescent="0.25">
      <c r="B11" s="127"/>
      <c r="C11" s="127"/>
      <c r="AJ11" s="127"/>
      <c r="AK11" s="127"/>
      <c r="AL11" s="127"/>
      <c r="AM11" s="127"/>
      <c r="AN11" s="127"/>
      <c r="AO11" s="127"/>
      <c r="AP11" s="127"/>
      <c r="AQ11" s="127"/>
      <c r="AR11" s="127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S11" s="130"/>
      <c r="FT11" s="130"/>
      <c r="FU11" s="130"/>
      <c r="FV11" s="130"/>
      <c r="FW11" s="130"/>
      <c r="FX11" s="130"/>
      <c r="FY11" s="130"/>
      <c r="FZ11" s="130"/>
      <c r="GA11" s="130"/>
      <c r="GB11" s="130"/>
      <c r="GC11" s="130"/>
      <c r="GD11" s="130"/>
      <c r="GE11" s="130"/>
      <c r="GF11" s="130"/>
      <c r="GG11" s="130"/>
      <c r="GH11" s="130"/>
      <c r="GI11" s="130"/>
      <c r="GJ11" s="130"/>
      <c r="GK11" s="130"/>
      <c r="GL11" s="130"/>
      <c r="GM11" s="130"/>
      <c r="GN11" s="130"/>
      <c r="GO11" s="130"/>
      <c r="GP11" s="130"/>
      <c r="GQ11" s="130"/>
      <c r="GR11" s="130"/>
      <c r="GS11" s="130"/>
      <c r="GT11" s="130"/>
      <c r="GU11" s="130"/>
      <c r="GV11" s="130"/>
      <c r="GW11" s="130"/>
      <c r="GX11" s="130"/>
      <c r="GY11" s="130"/>
      <c r="GZ11" s="130"/>
      <c r="HA11" s="130"/>
      <c r="HB11" s="130"/>
      <c r="HC11" s="130"/>
    </row>
    <row r="19" spans="2:261" ht="0.95" customHeight="1" x14ac:dyDescent="0.25">
      <c r="B19" s="131"/>
      <c r="AK19" s="284"/>
      <c r="AL19" s="276"/>
      <c r="AM19" s="276"/>
      <c r="AN19" s="276"/>
      <c r="AO19" s="276"/>
      <c r="AP19" s="276"/>
      <c r="AQ19" s="276"/>
      <c r="AR19" s="276"/>
      <c r="AS19" s="276"/>
      <c r="AT19" s="276"/>
      <c r="AU19" s="276"/>
      <c r="AV19" s="276"/>
      <c r="AW19" s="276"/>
      <c r="AX19" s="276"/>
      <c r="AY19" s="276"/>
      <c r="AZ19" s="276"/>
      <c r="BA19" s="277"/>
      <c r="BB19" s="132"/>
    </row>
    <row r="20" spans="2:261" ht="0.95" customHeight="1" x14ac:dyDescent="0.25">
      <c r="Q20" s="132"/>
      <c r="R20" s="132"/>
      <c r="S20" s="133"/>
      <c r="T20" s="133"/>
      <c r="AK20" s="269"/>
      <c r="AL20" s="288"/>
      <c r="AM20" s="288"/>
      <c r="AN20" s="288"/>
      <c r="AO20" s="288"/>
      <c r="AP20" s="288"/>
      <c r="AQ20" s="288"/>
      <c r="AR20" s="288"/>
      <c r="AS20" s="268"/>
      <c r="AT20" s="268"/>
      <c r="AU20" s="268"/>
      <c r="AV20" s="268"/>
      <c r="AW20" s="268"/>
      <c r="AX20" s="268"/>
      <c r="AY20" s="268"/>
      <c r="AZ20" s="268"/>
      <c r="BA20" s="268"/>
      <c r="HD20" s="285"/>
      <c r="HE20" s="258"/>
      <c r="HF20" s="258"/>
      <c r="HG20" s="258"/>
      <c r="HH20" s="258"/>
      <c r="HI20" s="258"/>
      <c r="HJ20" s="258"/>
      <c r="HK20" s="258"/>
      <c r="HL20" s="258"/>
      <c r="HM20" s="258"/>
      <c r="HN20" s="258"/>
      <c r="HO20" s="258"/>
      <c r="HP20" s="258"/>
      <c r="HQ20" s="258"/>
      <c r="HR20" s="258"/>
      <c r="HS20" s="258"/>
      <c r="HT20" s="258"/>
      <c r="HU20" s="258"/>
      <c r="HV20" s="258"/>
      <c r="HW20" s="258"/>
      <c r="HX20" s="134"/>
    </row>
    <row r="21" spans="2:261" s="135" customFormat="1" ht="0.95" customHeight="1" x14ac:dyDescent="0.25"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K21" s="289"/>
      <c r="AL21" s="290"/>
      <c r="AM21" s="290"/>
      <c r="AN21" s="290"/>
      <c r="AO21" s="290"/>
      <c r="AP21" s="290"/>
      <c r="AQ21" s="290"/>
      <c r="AR21" s="290"/>
      <c r="AS21" s="290"/>
      <c r="AT21" s="290"/>
      <c r="AU21" s="290"/>
      <c r="AV21" s="290"/>
      <c r="AW21" s="290"/>
      <c r="AX21" s="290"/>
      <c r="AY21" s="290"/>
      <c r="AZ21" s="290"/>
      <c r="BA21" s="268"/>
      <c r="BB21" s="93"/>
      <c r="HD21" s="285"/>
      <c r="HE21" s="258"/>
      <c r="HF21" s="258"/>
      <c r="HG21" s="258"/>
      <c r="HH21" s="258"/>
      <c r="HI21" s="258"/>
      <c r="HJ21" s="258"/>
      <c r="HK21" s="258"/>
      <c r="HL21" s="258"/>
      <c r="HM21" s="258"/>
      <c r="HN21" s="258"/>
      <c r="HO21" s="258"/>
      <c r="HP21" s="258"/>
      <c r="HQ21" s="258"/>
      <c r="HR21" s="258"/>
      <c r="HS21" s="258"/>
      <c r="HT21" s="258"/>
      <c r="HU21" s="258"/>
      <c r="HV21" s="258"/>
      <c r="HW21" s="258"/>
      <c r="HY21" s="272"/>
      <c r="HZ21" s="276"/>
      <c r="IA21" s="276"/>
      <c r="IB21" s="276"/>
      <c r="IC21" s="276"/>
      <c r="ID21" s="276"/>
      <c r="IE21" s="276"/>
      <c r="IF21" s="276"/>
      <c r="IG21" s="276"/>
      <c r="IH21" s="276"/>
      <c r="II21" s="275"/>
      <c r="IJ21" s="276"/>
      <c r="IK21" s="276"/>
      <c r="IL21" s="276"/>
      <c r="IM21" s="276"/>
      <c r="IN21" s="276"/>
      <c r="IO21" s="276"/>
      <c r="IP21" s="276"/>
      <c r="IW21" s="126"/>
      <c r="IX21" s="126"/>
      <c r="IY21" s="126"/>
      <c r="IZ21" s="126"/>
      <c r="JA21" s="126"/>
    </row>
    <row r="22" spans="2:261" ht="0.95" customHeight="1" x14ac:dyDescent="0.25">
      <c r="B22" s="282"/>
      <c r="C22" s="268"/>
      <c r="D22" s="268"/>
      <c r="E22" s="268"/>
      <c r="F22" s="268"/>
      <c r="G22" s="268"/>
      <c r="H22" s="268"/>
      <c r="I22" s="268"/>
      <c r="J22" s="285"/>
      <c r="K22" s="274"/>
      <c r="L22" s="274"/>
      <c r="M22" s="274"/>
      <c r="N22" s="274"/>
      <c r="O22" s="274"/>
      <c r="P22" s="274"/>
      <c r="Q22" s="274"/>
      <c r="R22" s="274"/>
      <c r="S22" s="274"/>
      <c r="T22" s="274"/>
      <c r="U22" s="274"/>
      <c r="V22" s="274"/>
      <c r="W22" s="274"/>
      <c r="X22" s="274"/>
      <c r="Y22" s="274"/>
      <c r="Z22" s="274"/>
      <c r="AA22" s="274"/>
      <c r="AB22" s="274"/>
      <c r="AC22" s="274"/>
      <c r="AD22" s="274"/>
      <c r="AE22" s="274"/>
      <c r="AF22" s="274"/>
      <c r="AG22" s="274"/>
      <c r="AH22" s="274"/>
      <c r="AI22" s="274"/>
      <c r="AJ22" s="274"/>
      <c r="AK22" s="274"/>
      <c r="AL22" s="274"/>
      <c r="AM22" s="274"/>
      <c r="AN22" s="274"/>
      <c r="AO22" s="274"/>
      <c r="AP22" s="274"/>
      <c r="AQ22" s="274"/>
      <c r="AR22" s="274"/>
      <c r="AS22" s="274"/>
      <c r="AU22" s="286"/>
      <c r="AV22" s="287"/>
      <c r="AW22" s="287"/>
      <c r="AX22" s="287"/>
      <c r="AY22" s="279"/>
      <c r="AZ22" s="279"/>
      <c r="BA22" s="279"/>
      <c r="BB22" s="93"/>
      <c r="HD22" s="285"/>
      <c r="HE22" s="258"/>
      <c r="HF22" s="258"/>
      <c r="HG22" s="258"/>
      <c r="HH22" s="258"/>
      <c r="HI22" s="258"/>
      <c r="HJ22" s="258"/>
      <c r="HK22" s="258"/>
      <c r="HL22" s="258"/>
      <c r="HM22" s="258"/>
      <c r="HN22" s="258"/>
      <c r="HO22" s="258"/>
      <c r="HP22" s="258"/>
      <c r="HQ22" s="258"/>
      <c r="HR22" s="258"/>
      <c r="HS22" s="258"/>
      <c r="HT22" s="258"/>
      <c r="HU22" s="258"/>
      <c r="HV22" s="258"/>
      <c r="HW22" s="258"/>
      <c r="HX22" s="134"/>
      <c r="HY22" s="275"/>
      <c r="HZ22" s="276"/>
      <c r="IA22" s="276"/>
      <c r="IB22" s="276"/>
      <c r="IC22" s="276"/>
      <c r="ID22" s="276"/>
      <c r="IE22" s="276"/>
      <c r="IF22" s="276"/>
      <c r="IG22" s="276"/>
      <c r="IH22" s="276"/>
      <c r="II22" s="275"/>
      <c r="IJ22" s="276"/>
      <c r="IK22" s="276"/>
      <c r="IL22" s="276"/>
      <c r="IM22" s="276"/>
      <c r="IN22" s="276"/>
      <c r="IO22" s="276"/>
      <c r="IP22" s="276"/>
      <c r="JA22" s="93"/>
    </row>
    <row r="23" spans="2:261" ht="0.95" customHeight="1" x14ac:dyDescent="0.25">
      <c r="B23" s="268"/>
      <c r="C23" s="268"/>
      <c r="D23" s="268"/>
      <c r="E23" s="268"/>
      <c r="F23" s="268"/>
      <c r="G23" s="268"/>
      <c r="H23" s="268"/>
      <c r="I23" s="268"/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Z23" s="268"/>
      <c r="AA23" s="268"/>
      <c r="AB23" s="268"/>
      <c r="AC23" s="268"/>
      <c r="AD23" s="268"/>
      <c r="AE23" s="268"/>
      <c r="AF23" s="268"/>
      <c r="AG23" s="268"/>
      <c r="AH23" s="268"/>
      <c r="AI23" s="268"/>
      <c r="AJ23" s="268"/>
      <c r="AK23" s="268"/>
      <c r="AL23" s="268"/>
      <c r="AM23" s="268"/>
      <c r="AN23" s="268"/>
      <c r="AO23" s="268"/>
      <c r="AP23" s="268"/>
      <c r="AQ23" s="268"/>
      <c r="AR23" s="268"/>
      <c r="AS23" s="268"/>
      <c r="AU23" s="287"/>
      <c r="AV23" s="287"/>
      <c r="AW23" s="287"/>
      <c r="AX23" s="287"/>
      <c r="AY23" s="279"/>
      <c r="AZ23" s="279"/>
      <c r="BA23" s="279"/>
      <c r="BB23" s="93"/>
      <c r="HD23" s="258"/>
      <c r="HE23" s="258"/>
      <c r="HF23" s="258"/>
      <c r="HG23" s="258"/>
      <c r="HH23" s="258"/>
      <c r="HI23" s="258"/>
      <c r="HJ23" s="258"/>
      <c r="HK23" s="258"/>
      <c r="HL23" s="258"/>
      <c r="HM23" s="258"/>
      <c r="HN23" s="258"/>
      <c r="HO23" s="258"/>
      <c r="HP23" s="258"/>
      <c r="HQ23" s="258"/>
      <c r="HR23" s="258"/>
      <c r="HS23" s="258"/>
      <c r="HT23" s="258"/>
      <c r="HU23" s="258"/>
      <c r="HV23" s="258"/>
      <c r="HW23" s="258"/>
      <c r="HX23" s="134"/>
      <c r="HY23" s="276"/>
      <c r="HZ23" s="276"/>
      <c r="IA23" s="276"/>
      <c r="IB23" s="276"/>
      <c r="IC23" s="276"/>
      <c r="ID23" s="276"/>
      <c r="IE23" s="276"/>
      <c r="IF23" s="276"/>
      <c r="IG23" s="276"/>
      <c r="IH23" s="276"/>
      <c r="II23" s="276"/>
      <c r="IJ23" s="276"/>
      <c r="IK23" s="276"/>
      <c r="IL23" s="276"/>
      <c r="IM23" s="276"/>
      <c r="IN23" s="276"/>
      <c r="IO23" s="276"/>
      <c r="IP23" s="276"/>
    </row>
    <row r="24" spans="2:261" s="135" customFormat="1" ht="0.95" customHeight="1" x14ac:dyDescent="0.25">
      <c r="B24" s="126"/>
      <c r="C24" s="126"/>
      <c r="D24" s="126"/>
      <c r="E24" s="126"/>
      <c r="F24" s="126"/>
      <c r="G24" s="126"/>
      <c r="H24" s="126"/>
      <c r="I24" s="126"/>
      <c r="J24" s="285"/>
      <c r="K24" s="274"/>
      <c r="L24" s="274"/>
      <c r="M24" s="274"/>
      <c r="N24" s="274"/>
      <c r="O24" s="274"/>
      <c r="P24" s="274"/>
      <c r="Q24" s="274"/>
      <c r="R24" s="274"/>
      <c r="S24" s="274"/>
      <c r="T24" s="274"/>
      <c r="U24" s="274"/>
      <c r="V24" s="274"/>
      <c r="W24" s="274"/>
      <c r="X24" s="274"/>
      <c r="Y24" s="274"/>
      <c r="Z24" s="274"/>
      <c r="AA24" s="274"/>
      <c r="AB24" s="274"/>
      <c r="AC24" s="274"/>
      <c r="AD24" s="274"/>
      <c r="AE24" s="274"/>
      <c r="AF24" s="274"/>
      <c r="AG24" s="274"/>
      <c r="AH24" s="274"/>
      <c r="AI24" s="274"/>
      <c r="AJ24" s="274"/>
      <c r="AK24" s="274"/>
      <c r="AL24" s="274"/>
      <c r="AM24" s="274"/>
      <c r="AN24" s="274"/>
      <c r="AO24" s="274"/>
      <c r="AP24" s="274"/>
      <c r="AQ24" s="274"/>
      <c r="AR24" s="274"/>
      <c r="AS24" s="274"/>
      <c r="AU24" s="286"/>
      <c r="AV24" s="287"/>
      <c r="AW24" s="287"/>
      <c r="AX24" s="287"/>
      <c r="AY24" s="279"/>
      <c r="AZ24" s="279"/>
      <c r="BA24" s="279"/>
      <c r="BB24" s="93"/>
      <c r="BC24" s="269"/>
      <c r="BD24" s="269"/>
      <c r="BE24" s="269"/>
      <c r="BF24" s="269"/>
      <c r="BG24" s="269"/>
      <c r="BH24" s="269"/>
      <c r="BI24" s="269"/>
      <c r="BJ24" s="269"/>
      <c r="BK24" s="269"/>
      <c r="BL24" s="269"/>
      <c r="BM24" s="269"/>
      <c r="BN24" s="269"/>
      <c r="BO24" s="269"/>
      <c r="BP24" s="269"/>
      <c r="BQ24" s="269"/>
      <c r="BR24" s="269"/>
      <c r="BS24" s="269"/>
      <c r="BT24" s="269"/>
      <c r="BU24" s="269"/>
      <c r="BV24" s="269"/>
      <c r="BW24" s="269"/>
      <c r="BX24" s="269"/>
      <c r="BY24" s="269"/>
      <c r="BZ24" s="269"/>
      <c r="CA24" s="269"/>
      <c r="CB24" s="269"/>
      <c r="CC24" s="269"/>
      <c r="CD24" s="269"/>
      <c r="CE24" s="269"/>
      <c r="CF24" s="269"/>
      <c r="CG24" s="269"/>
      <c r="CH24" s="269"/>
      <c r="CI24" s="269"/>
      <c r="CJ24" s="269"/>
      <c r="CK24" s="269"/>
      <c r="CL24" s="269"/>
      <c r="CM24" s="269"/>
      <c r="CN24" s="269"/>
      <c r="CO24" s="269"/>
      <c r="CP24" s="269"/>
      <c r="CQ24" s="269"/>
      <c r="CR24" s="269"/>
      <c r="CS24" s="269"/>
      <c r="CT24" s="269"/>
      <c r="CU24" s="269"/>
      <c r="CV24" s="269"/>
      <c r="CW24" s="269"/>
      <c r="CX24" s="269"/>
      <c r="CY24" s="269"/>
      <c r="CZ24" s="269"/>
      <c r="DA24" s="269"/>
      <c r="DB24" s="269"/>
      <c r="DC24" s="269"/>
      <c r="DD24" s="269"/>
      <c r="DE24" s="269"/>
      <c r="DF24" s="269"/>
      <c r="DG24" s="269"/>
      <c r="DH24" s="269"/>
      <c r="DI24" s="269"/>
      <c r="DJ24" s="269"/>
      <c r="DK24" s="269"/>
      <c r="DL24" s="269"/>
      <c r="DM24" s="269"/>
      <c r="DN24" s="269"/>
      <c r="DO24" s="269"/>
      <c r="DP24" s="269"/>
      <c r="DQ24" s="269"/>
      <c r="DR24" s="269"/>
      <c r="DS24" s="269"/>
      <c r="DT24" s="269"/>
      <c r="DU24" s="269"/>
      <c r="DV24" s="269"/>
      <c r="DW24" s="269"/>
      <c r="DX24" s="269"/>
      <c r="DY24" s="269"/>
      <c r="DZ24" s="269"/>
      <c r="EA24" s="269"/>
      <c r="EB24" s="269"/>
      <c r="EC24" s="269"/>
      <c r="ED24" s="269"/>
      <c r="EE24" s="269"/>
      <c r="EF24" s="269"/>
      <c r="EG24" s="269"/>
      <c r="EH24" s="269"/>
      <c r="EI24" s="269"/>
      <c r="EJ24" s="269"/>
      <c r="EK24" s="269"/>
      <c r="EL24" s="269"/>
      <c r="EM24" s="269"/>
      <c r="EN24" s="269"/>
      <c r="EO24" s="269"/>
      <c r="EP24" s="269"/>
      <c r="EQ24" s="269"/>
      <c r="ER24" s="269"/>
      <c r="ES24" s="269"/>
      <c r="ET24" s="269"/>
      <c r="EU24" s="269"/>
      <c r="EV24" s="269"/>
      <c r="EW24" s="269"/>
      <c r="EX24" s="269"/>
      <c r="EY24" s="269"/>
      <c r="EZ24" s="269"/>
      <c r="FA24" s="269"/>
      <c r="FB24" s="269"/>
      <c r="FC24" s="269"/>
      <c r="FD24" s="269"/>
      <c r="FE24" s="269"/>
      <c r="FF24" s="269"/>
      <c r="FG24" s="269"/>
      <c r="FH24" s="269"/>
      <c r="FI24" s="269"/>
      <c r="FJ24" s="269"/>
      <c r="FK24" s="269"/>
      <c r="FL24" s="269"/>
      <c r="FM24" s="269"/>
      <c r="FN24" s="269"/>
      <c r="FO24" s="269"/>
      <c r="FP24" s="269"/>
      <c r="FQ24" s="269"/>
      <c r="FR24" s="269"/>
      <c r="FS24" s="269"/>
      <c r="FT24" s="269"/>
      <c r="FU24" s="269"/>
      <c r="FV24" s="269"/>
      <c r="FW24" s="269"/>
      <c r="FX24" s="269"/>
      <c r="FY24" s="269"/>
      <c r="FZ24" s="269"/>
      <c r="GA24" s="269"/>
      <c r="GB24" s="269"/>
      <c r="GC24" s="269"/>
      <c r="GD24" s="269"/>
      <c r="GE24" s="269"/>
      <c r="GF24" s="269"/>
      <c r="GG24" s="269"/>
      <c r="GH24" s="269"/>
      <c r="GI24" s="269"/>
      <c r="GJ24" s="269"/>
      <c r="GK24" s="269"/>
      <c r="GL24" s="269"/>
      <c r="GM24" s="269"/>
      <c r="GN24" s="269"/>
      <c r="GO24" s="269"/>
      <c r="GP24" s="269"/>
      <c r="GQ24" s="269"/>
      <c r="GR24" s="269"/>
      <c r="GS24" s="269"/>
      <c r="GT24" s="269"/>
      <c r="GU24" s="269"/>
      <c r="GV24" s="269"/>
      <c r="GW24" s="269"/>
      <c r="GX24" s="269"/>
      <c r="GY24" s="269"/>
      <c r="GZ24" s="269"/>
      <c r="HA24" s="269"/>
      <c r="HB24" s="269"/>
      <c r="HD24" s="282"/>
      <c r="HE24" s="268"/>
      <c r="HF24" s="268"/>
      <c r="HG24" s="268"/>
      <c r="HH24" s="268"/>
      <c r="HI24" s="268"/>
      <c r="HJ24" s="268"/>
      <c r="HK24" s="268"/>
      <c r="HO24" s="282"/>
      <c r="HP24" s="268"/>
      <c r="HQ24" s="268"/>
      <c r="HR24" s="268"/>
      <c r="HS24" s="268"/>
      <c r="HT24" s="268"/>
      <c r="HU24" s="268"/>
      <c r="HV24" s="268"/>
      <c r="HY24" s="136"/>
      <c r="HZ24" s="137"/>
      <c r="IA24" s="137"/>
      <c r="IB24" s="137"/>
      <c r="IC24" s="137"/>
      <c r="ID24" s="137"/>
      <c r="IE24" s="137"/>
      <c r="IF24" s="137"/>
      <c r="IG24" s="137"/>
      <c r="IH24" s="137"/>
      <c r="II24" s="126"/>
      <c r="IJ24" s="134"/>
      <c r="IK24" s="134"/>
      <c r="IL24" s="134"/>
      <c r="IM24" s="134"/>
      <c r="IN24" s="134"/>
      <c r="IO24" s="134"/>
      <c r="IP24" s="138"/>
      <c r="IQ24" s="126"/>
      <c r="IR24" s="126"/>
      <c r="IS24" s="126"/>
      <c r="IT24" s="126"/>
      <c r="IU24" s="126"/>
      <c r="IV24" s="126"/>
      <c r="IW24" s="126"/>
      <c r="IX24" s="126"/>
      <c r="IY24" s="126"/>
      <c r="IZ24" s="126"/>
    </row>
    <row r="25" spans="2:261" ht="0.95" customHeight="1" x14ac:dyDescent="0.25">
      <c r="AI25" s="138"/>
      <c r="AJ25" s="139"/>
      <c r="AK25" s="139"/>
      <c r="AL25" s="139"/>
      <c r="AM25" s="139"/>
      <c r="AN25" s="139"/>
      <c r="AO25" s="139"/>
      <c r="AP25" s="139"/>
      <c r="AQ25" s="139"/>
      <c r="HB25" s="140"/>
      <c r="HD25" s="135"/>
      <c r="HG25" s="93"/>
      <c r="HH25" s="93"/>
      <c r="HI25" s="93"/>
      <c r="HJ25" s="93"/>
      <c r="HK25" s="93"/>
      <c r="HL25" s="93"/>
      <c r="HN25" s="93"/>
      <c r="HO25" s="93"/>
      <c r="HP25" s="93"/>
      <c r="HQ25" s="93"/>
      <c r="HS25" s="93"/>
      <c r="HT25" s="93"/>
      <c r="HU25" s="93"/>
      <c r="HV25" s="93"/>
      <c r="HW25" s="93"/>
      <c r="HX25" s="93"/>
    </row>
    <row r="26" spans="2:261" ht="0.95" customHeight="1" x14ac:dyDescent="0.25">
      <c r="B26" s="131"/>
      <c r="AK26" s="284"/>
      <c r="AL26" s="276"/>
      <c r="AM26" s="276"/>
      <c r="AN26" s="276"/>
      <c r="AO26" s="276"/>
      <c r="AP26" s="276"/>
      <c r="AQ26" s="276"/>
      <c r="AR26" s="276"/>
      <c r="AS26" s="276"/>
      <c r="AT26" s="276"/>
      <c r="AU26" s="276"/>
      <c r="AV26" s="276"/>
      <c r="AW26" s="276"/>
      <c r="AX26" s="276"/>
      <c r="AY26" s="276"/>
      <c r="AZ26" s="276"/>
      <c r="BA26" s="277"/>
      <c r="BB26" s="132"/>
      <c r="HD26" s="135"/>
      <c r="HE26" s="135"/>
      <c r="HF26" s="135"/>
      <c r="HG26" s="135"/>
      <c r="HH26" s="135"/>
      <c r="HI26" s="135"/>
      <c r="HJ26" s="135"/>
      <c r="HK26" s="135"/>
      <c r="HL26" s="135"/>
      <c r="HM26" s="135"/>
      <c r="HN26" s="135"/>
      <c r="HO26" s="135"/>
      <c r="HP26" s="135"/>
      <c r="HQ26" s="135"/>
      <c r="HR26" s="135"/>
      <c r="HS26" s="135"/>
      <c r="HT26" s="135"/>
      <c r="HU26" s="135"/>
      <c r="HV26" s="135"/>
      <c r="HW26" s="135"/>
      <c r="HX26" s="135"/>
      <c r="HY26" s="135"/>
      <c r="HZ26" s="135"/>
      <c r="IA26" s="135"/>
      <c r="IB26" s="135"/>
      <c r="IC26" s="135"/>
      <c r="ID26" s="135"/>
      <c r="IE26" s="135"/>
      <c r="IF26" s="135"/>
      <c r="IG26" s="135"/>
      <c r="IH26" s="135"/>
      <c r="II26" s="135"/>
      <c r="IJ26" s="135"/>
      <c r="IK26" s="135"/>
      <c r="IL26" s="135"/>
      <c r="IM26" s="135"/>
      <c r="IN26" s="135"/>
      <c r="IO26" s="135"/>
    </row>
    <row r="27" spans="2:261" ht="0.95" customHeight="1" x14ac:dyDescent="0.25">
      <c r="G27" s="138"/>
      <c r="H27" s="141"/>
      <c r="I27" s="141"/>
      <c r="J27" s="141"/>
      <c r="K27" s="141"/>
      <c r="L27" s="141"/>
      <c r="M27" s="141"/>
      <c r="N27" s="141"/>
      <c r="O27" s="141"/>
      <c r="P27" s="142"/>
      <c r="Q27" s="132"/>
      <c r="R27" s="132"/>
      <c r="S27" s="133"/>
      <c r="T27" s="133"/>
      <c r="AK27" s="269"/>
      <c r="AL27" s="288"/>
      <c r="AM27" s="288"/>
      <c r="AN27" s="288"/>
      <c r="AO27" s="288"/>
      <c r="AP27" s="288"/>
      <c r="AQ27" s="288"/>
      <c r="AR27" s="288"/>
      <c r="AS27" s="268"/>
      <c r="AT27" s="268"/>
      <c r="AU27" s="268"/>
      <c r="AV27" s="268"/>
      <c r="AW27" s="268"/>
      <c r="AX27" s="268"/>
      <c r="AY27" s="268"/>
      <c r="AZ27" s="268"/>
      <c r="BA27" s="268"/>
      <c r="HD27" s="285"/>
      <c r="HE27" s="258"/>
      <c r="HF27" s="258"/>
      <c r="HG27" s="258"/>
      <c r="HH27" s="258"/>
      <c r="HI27" s="258"/>
      <c r="HJ27" s="258"/>
      <c r="HK27" s="258"/>
      <c r="HL27" s="258"/>
      <c r="HM27" s="258"/>
      <c r="HN27" s="258"/>
      <c r="HO27" s="258"/>
      <c r="HP27" s="258"/>
      <c r="HQ27" s="258"/>
      <c r="HR27" s="258"/>
      <c r="HS27" s="258"/>
      <c r="HT27" s="258"/>
      <c r="HU27" s="258"/>
      <c r="HV27" s="258"/>
      <c r="HW27" s="258"/>
      <c r="HX27" s="134"/>
      <c r="HY27" s="272"/>
      <c r="HZ27" s="276"/>
      <c r="IA27" s="276"/>
      <c r="IB27" s="276"/>
      <c r="IC27" s="276"/>
      <c r="ID27" s="276"/>
      <c r="IE27" s="276"/>
      <c r="IF27" s="276"/>
      <c r="IG27" s="276"/>
      <c r="IH27" s="276"/>
      <c r="II27" s="275"/>
      <c r="IJ27" s="276"/>
      <c r="IK27" s="276"/>
      <c r="IL27" s="276"/>
      <c r="IM27" s="276"/>
      <c r="IN27" s="276"/>
      <c r="IO27" s="276"/>
      <c r="IP27" s="276"/>
    </row>
    <row r="28" spans="2:261" s="135" customFormat="1" ht="0.95" customHeight="1" x14ac:dyDescent="0.25"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K28" s="289"/>
      <c r="AL28" s="290"/>
      <c r="AM28" s="290"/>
      <c r="AN28" s="290"/>
      <c r="AO28" s="290"/>
      <c r="AP28" s="290"/>
      <c r="AQ28" s="290"/>
      <c r="AR28" s="290"/>
      <c r="AS28" s="290"/>
      <c r="AT28" s="290"/>
      <c r="AU28" s="290"/>
      <c r="AV28" s="290"/>
      <c r="AW28" s="290"/>
      <c r="AX28" s="290"/>
      <c r="AY28" s="290"/>
      <c r="AZ28" s="290"/>
      <c r="BA28" s="268"/>
      <c r="BB28" s="93"/>
      <c r="HD28" s="285"/>
      <c r="HE28" s="258"/>
      <c r="HF28" s="258"/>
      <c r="HG28" s="258"/>
      <c r="HH28" s="258"/>
      <c r="HI28" s="258"/>
      <c r="HJ28" s="258"/>
      <c r="HK28" s="258"/>
      <c r="HL28" s="258"/>
      <c r="HM28" s="258"/>
      <c r="HN28" s="258"/>
      <c r="HO28" s="258"/>
      <c r="HP28" s="258"/>
      <c r="HQ28" s="258"/>
      <c r="HR28" s="258"/>
      <c r="HS28" s="258"/>
      <c r="HT28" s="258"/>
      <c r="HU28" s="258"/>
      <c r="HV28" s="258"/>
      <c r="HW28" s="258"/>
      <c r="HY28" s="272"/>
      <c r="HZ28" s="276"/>
      <c r="IA28" s="276"/>
      <c r="IB28" s="276"/>
      <c r="IC28" s="276"/>
      <c r="ID28" s="276"/>
      <c r="IE28" s="276"/>
      <c r="IF28" s="276"/>
      <c r="IG28" s="276"/>
      <c r="IH28" s="276"/>
      <c r="II28" s="275"/>
      <c r="IJ28" s="276"/>
      <c r="IK28" s="276"/>
      <c r="IL28" s="276"/>
      <c r="IM28" s="276"/>
      <c r="IN28" s="276"/>
      <c r="IO28" s="276"/>
      <c r="IP28" s="276"/>
      <c r="IW28" s="126"/>
      <c r="IX28" s="126"/>
      <c r="IY28" s="126"/>
      <c r="IZ28" s="126"/>
      <c r="JA28" s="126"/>
    </row>
    <row r="29" spans="2:261" ht="0.95" customHeight="1" x14ac:dyDescent="0.25">
      <c r="B29" s="282"/>
      <c r="C29" s="268"/>
      <c r="D29" s="268"/>
      <c r="E29" s="268"/>
      <c r="F29" s="268"/>
      <c r="G29" s="268"/>
      <c r="H29" s="268"/>
      <c r="I29" s="268"/>
      <c r="J29" s="285"/>
      <c r="K29" s="274"/>
      <c r="L29" s="274"/>
      <c r="M29" s="274"/>
      <c r="N29" s="274"/>
      <c r="O29" s="274"/>
      <c r="P29" s="274"/>
      <c r="Q29" s="274"/>
      <c r="R29" s="274"/>
      <c r="S29" s="274"/>
      <c r="T29" s="274"/>
      <c r="U29" s="274"/>
      <c r="V29" s="274"/>
      <c r="W29" s="274"/>
      <c r="X29" s="274"/>
      <c r="Y29" s="274"/>
      <c r="Z29" s="274"/>
      <c r="AA29" s="274"/>
      <c r="AB29" s="274"/>
      <c r="AC29" s="274"/>
      <c r="AD29" s="274"/>
      <c r="AE29" s="274"/>
      <c r="AF29" s="274"/>
      <c r="AG29" s="274"/>
      <c r="AH29" s="274"/>
      <c r="AI29" s="274"/>
      <c r="AJ29" s="274"/>
      <c r="AK29" s="274"/>
      <c r="AL29" s="274"/>
      <c r="AM29" s="274"/>
      <c r="AN29" s="274"/>
      <c r="AO29" s="274"/>
      <c r="AP29" s="274"/>
      <c r="AQ29" s="274"/>
      <c r="AR29" s="274"/>
      <c r="AS29" s="274"/>
      <c r="AU29" s="286"/>
      <c r="AV29" s="287"/>
      <c r="AW29" s="287"/>
      <c r="AX29" s="287"/>
      <c r="AY29" s="279"/>
      <c r="AZ29" s="279"/>
      <c r="BA29" s="279"/>
      <c r="BB29" s="93"/>
      <c r="HD29" s="285"/>
      <c r="HE29" s="258"/>
      <c r="HF29" s="258"/>
      <c r="HG29" s="258"/>
      <c r="HH29" s="258"/>
      <c r="HI29" s="258"/>
      <c r="HJ29" s="258"/>
      <c r="HK29" s="258"/>
      <c r="HL29" s="258"/>
      <c r="HM29" s="258"/>
      <c r="HN29" s="258"/>
      <c r="HO29" s="258"/>
      <c r="HP29" s="258"/>
      <c r="HQ29" s="258"/>
      <c r="HR29" s="258"/>
      <c r="HS29" s="258"/>
      <c r="HT29" s="258"/>
      <c r="HU29" s="258"/>
      <c r="HV29" s="258"/>
      <c r="HW29" s="258"/>
      <c r="HX29" s="134"/>
      <c r="HY29" s="275"/>
      <c r="HZ29" s="276"/>
      <c r="IA29" s="276"/>
      <c r="IB29" s="276"/>
      <c r="IC29" s="276"/>
      <c r="ID29" s="276"/>
      <c r="IE29" s="276"/>
      <c r="IF29" s="276"/>
      <c r="IG29" s="276"/>
      <c r="IH29" s="276"/>
      <c r="II29" s="275"/>
      <c r="IJ29" s="276"/>
      <c r="IK29" s="276"/>
      <c r="IL29" s="276"/>
      <c r="IM29" s="276"/>
      <c r="IN29" s="276"/>
      <c r="IO29" s="276"/>
      <c r="IP29" s="276"/>
      <c r="JA29" s="93"/>
    </row>
    <row r="30" spans="2:261" ht="0.95" customHeight="1" x14ac:dyDescent="0.25">
      <c r="B30" s="268"/>
      <c r="C30" s="268"/>
      <c r="D30" s="268"/>
      <c r="E30" s="268"/>
      <c r="F30" s="268"/>
      <c r="G30" s="268"/>
      <c r="H30" s="268"/>
      <c r="I30" s="268"/>
      <c r="J30" s="268"/>
      <c r="K30" s="268"/>
      <c r="L30" s="268"/>
      <c r="M30" s="268"/>
      <c r="N30" s="268"/>
      <c r="O30" s="268"/>
      <c r="P30" s="268"/>
      <c r="Q30" s="268"/>
      <c r="R30" s="268"/>
      <c r="S30" s="268"/>
      <c r="T30" s="268"/>
      <c r="U30" s="268"/>
      <c r="V30" s="268"/>
      <c r="W30" s="268"/>
      <c r="X30" s="268"/>
      <c r="Y30" s="268"/>
      <c r="Z30" s="268"/>
      <c r="AA30" s="268"/>
      <c r="AB30" s="268"/>
      <c r="AC30" s="268"/>
      <c r="AD30" s="268"/>
      <c r="AE30" s="268"/>
      <c r="AF30" s="268"/>
      <c r="AG30" s="268"/>
      <c r="AH30" s="268"/>
      <c r="AI30" s="268"/>
      <c r="AJ30" s="268"/>
      <c r="AK30" s="268"/>
      <c r="AL30" s="268"/>
      <c r="AM30" s="268"/>
      <c r="AN30" s="268"/>
      <c r="AO30" s="268"/>
      <c r="AP30" s="268"/>
      <c r="AQ30" s="268"/>
      <c r="AR30" s="268"/>
      <c r="AS30" s="268"/>
      <c r="AU30" s="287"/>
      <c r="AV30" s="287"/>
      <c r="AW30" s="287"/>
      <c r="AX30" s="287"/>
      <c r="AY30" s="279"/>
      <c r="AZ30" s="279"/>
      <c r="BA30" s="279"/>
      <c r="BB30" s="93"/>
      <c r="HD30" s="258"/>
      <c r="HE30" s="258"/>
      <c r="HF30" s="258"/>
      <c r="HG30" s="258"/>
      <c r="HH30" s="258"/>
      <c r="HI30" s="258"/>
      <c r="HJ30" s="258"/>
      <c r="HK30" s="258"/>
      <c r="HL30" s="258"/>
      <c r="HM30" s="258"/>
      <c r="HN30" s="258"/>
      <c r="HO30" s="258"/>
      <c r="HP30" s="258"/>
      <c r="HQ30" s="258"/>
      <c r="HR30" s="258"/>
      <c r="HS30" s="258"/>
      <c r="HT30" s="258"/>
      <c r="HU30" s="258"/>
      <c r="HV30" s="258"/>
      <c r="HW30" s="258"/>
      <c r="HX30" s="134"/>
      <c r="HY30" s="276"/>
      <c r="HZ30" s="276"/>
      <c r="IA30" s="276"/>
      <c r="IB30" s="276"/>
      <c r="IC30" s="276"/>
      <c r="ID30" s="276"/>
      <c r="IE30" s="276"/>
      <c r="IF30" s="276"/>
      <c r="IG30" s="276"/>
      <c r="IH30" s="276"/>
      <c r="II30" s="276"/>
      <c r="IJ30" s="276"/>
      <c r="IK30" s="276"/>
      <c r="IL30" s="276"/>
      <c r="IM30" s="276"/>
      <c r="IN30" s="276"/>
      <c r="IO30" s="276"/>
      <c r="IP30" s="276"/>
    </row>
    <row r="31" spans="2:261" s="135" customFormat="1" ht="0.95" customHeight="1" x14ac:dyDescent="0.25">
      <c r="B31" s="126"/>
      <c r="C31" s="126"/>
      <c r="D31" s="126"/>
      <c r="E31" s="126"/>
      <c r="F31" s="126"/>
      <c r="G31" s="126"/>
      <c r="H31" s="126"/>
      <c r="I31" s="126"/>
      <c r="J31" s="285"/>
      <c r="K31" s="274"/>
      <c r="L31" s="274"/>
      <c r="M31" s="274"/>
      <c r="N31" s="274"/>
      <c r="O31" s="274"/>
      <c r="P31" s="274"/>
      <c r="Q31" s="274"/>
      <c r="R31" s="274"/>
      <c r="S31" s="274"/>
      <c r="T31" s="274"/>
      <c r="U31" s="274"/>
      <c r="V31" s="274"/>
      <c r="W31" s="274"/>
      <c r="X31" s="274"/>
      <c r="Y31" s="274"/>
      <c r="Z31" s="274"/>
      <c r="AA31" s="274"/>
      <c r="AB31" s="274"/>
      <c r="AC31" s="274"/>
      <c r="AD31" s="274"/>
      <c r="AE31" s="274"/>
      <c r="AF31" s="274"/>
      <c r="AG31" s="274"/>
      <c r="AH31" s="274"/>
      <c r="AI31" s="274"/>
      <c r="AJ31" s="274"/>
      <c r="AK31" s="274"/>
      <c r="AL31" s="274"/>
      <c r="AM31" s="274"/>
      <c r="AN31" s="274"/>
      <c r="AO31" s="274"/>
      <c r="AP31" s="274"/>
      <c r="AQ31" s="274"/>
      <c r="AR31" s="274"/>
      <c r="AS31" s="274"/>
      <c r="AU31" s="286"/>
      <c r="AV31" s="287"/>
      <c r="AW31" s="287"/>
      <c r="AX31" s="287"/>
      <c r="AY31" s="279"/>
      <c r="AZ31" s="279"/>
      <c r="BA31" s="279"/>
      <c r="BB31" s="93"/>
      <c r="BC31" s="269"/>
      <c r="BD31" s="269"/>
      <c r="BE31" s="269"/>
      <c r="BF31" s="269"/>
      <c r="BG31" s="269"/>
      <c r="BH31" s="269"/>
      <c r="BI31" s="269"/>
      <c r="BJ31" s="269"/>
      <c r="BK31" s="269"/>
      <c r="BL31" s="269"/>
      <c r="BM31" s="269"/>
      <c r="BN31" s="269"/>
      <c r="BO31" s="269"/>
      <c r="BP31" s="269"/>
      <c r="BQ31" s="269"/>
      <c r="BR31" s="269"/>
      <c r="BS31" s="269"/>
      <c r="BT31" s="269"/>
      <c r="BU31" s="269"/>
      <c r="BV31" s="269"/>
      <c r="BW31" s="269"/>
      <c r="BX31" s="269"/>
      <c r="BY31" s="269"/>
      <c r="BZ31" s="269"/>
      <c r="CA31" s="269"/>
      <c r="CB31" s="269"/>
      <c r="CC31" s="269"/>
      <c r="CD31" s="269"/>
      <c r="CE31" s="269"/>
      <c r="CF31" s="269"/>
      <c r="CG31" s="269"/>
      <c r="CH31" s="269"/>
      <c r="CI31" s="269"/>
      <c r="CJ31" s="269"/>
      <c r="CK31" s="269"/>
      <c r="CL31" s="269"/>
      <c r="CM31" s="269"/>
      <c r="CN31" s="269"/>
      <c r="CO31" s="269"/>
      <c r="CP31" s="269"/>
      <c r="CQ31" s="269"/>
      <c r="CR31" s="269"/>
      <c r="CS31" s="269"/>
      <c r="CT31" s="269"/>
      <c r="CU31" s="269"/>
      <c r="CV31" s="269"/>
      <c r="CW31" s="269"/>
      <c r="CX31" s="269"/>
      <c r="CY31" s="269"/>
      <c r="CZ31" s="269"/>
      <c r="DA31" s="269"/>
      <c r="DB31" s="269"/>
      <c r="DC31" s="269"/>
      <c r="DD31" s="269"/>
      <c r="DE31" s="269"/>
      <c r="DF31" s="269"/>
      <c r="DG31" s="269"/>
      <c r="DH31" s="269"/>
      <c r="DI31" s="269"/>
      <c r="DJ31" s="269"/>
      <c r="DK31" s="269"/>
      <c r="DL31" s="269"/>
      <c r="DM31" s="269"/>
      <c r="DN31" s="269"/>
      <c r="DO31" s="269"/>
      <c r="DP31" s="269"/>
      <c r="DQ31" s="269"/>
      <c r="DR31" s="269"/>
      <c r="DS31" s="269"/>
      <c r="DT31" s="269"/>
      <c r="DU31" s="269"/>
      <c r="DV31" s="269"/>
      <c r="DW31" s="269"/>
      <c r="DX31" s="269"/>
      <c r="DY31" s="269"/>
      <c r="DZ31" s="269"/>
      <c r="EA31" s="269"/>
      <c r="EB31" s="269"/>
      <c r="EC31" s="269"/>
      <c r="ED31" s="269"/>
      <c r="EE31" s="269"/>
      <c r="EF31" s="269"/>
      <c r="EG31" s="269"/>
      <c r="EH31" s="269"/>
      <c r="EI31" s="269"/>
      <c r="EJ31" s="269"/>
      <c r="EK31" s="269"/>
      <c r="EL31" s="269"/>
      <c r="EM31" s="269"/>
      <c r="EN31" s="269"/>
      <c r="EO31" s="269"/>
      <c r="EP31" s="269"/>
      <c r="EQ31" s="269"/>
      <c r="ER31" s="269"/>
      <c r="ES31" s="269"/>
      <c r="ET31" s="269"/>
      <c r="EU31" s="269"/>
      <c r="EV31" s="269"/>
      <c r="EW31" s="269"/>
      <c r="EX31" s="269"/>
      <c r="EY31" s="269"/>
      <c r="EZ31" s="269"/>
      <c r="FA31" s="269"/>
      <c r="FB31" s="269"/>
      <c r="FC31" s="269"/>
      <c r="FD31" s="269"/>
      <c r="FE31" s="269"/>
      <c r="FF31" s="269"/>
      <c r="FG31" s="269"/>
      <c r="FH31" s="269"/>
      <c r="FI31" s="269"/>
      <c r="FJ31" s="269"/>
      <c r="FK31" s="269"/>
      <c r="FL31" s="269"/>
      <c r="FM31" s="269"/>
      <c r="FN31" s="269"/>
      <c r="FO31" s="269"/>
      <c r="FP31" s="269"/>
      <c r="FQ31" s="269"/>
      <c r="FR31" s="269"/>
      <c r="FS31" s="269"/>
      <c r="FT31" s="269"/>
      <c r="FU31" s="269"/>
      <c r="FV31" s="269"/>
      <c r="FW31" s="269"/>
      <c r="FX31" s="269"/>
      <c r="FY31" s="269"/>
      <c r="FZ31" s="269"/>
      <c r="GA31" s="269"/>
      <c r="GB31" s="269"/>
      <c r="GC31" s="269"/>
      <c r="GD31" s="269"/>
      <c r="GE31" s="269"/>
      <c r="GF31" s="269"/>
      <c r="GG31" s="269"/>
      <c r="GH31" s="269"/>
      <c r="GI31" s="269"/>
      <c r="GJ31" s="269"/>
      <c r="GK31" s="269"/>
      <c r="GL31" s="269"/>
      <c r="GM31" s="269"/>
      <c r="GN31" s="269"/>
      <c r="GO31" s="269"/>
      <c r="GP31" s="269"/>
      <c r="GQ31" s="269"/>
      <c r="GR31" s="269"/>
      <c r="GS31" s="269"/>
      <c r="GT31" s="269"/>
      <c r="GU31" s="269"/>
      <c r="GV31" s="269"/>
      <c r="GW31" s="269"/>
      <c r="GX31" s="269"/>
      <c r="GY31" s="269"/>
      <c r="GZ31" s="269"/>
      <c r="HA31" s="269"/>
      <c r="HB31" s="269"/>
      <c r="HD31" s="282"/>
      <c r="HE31" s="268"/>
      <c r="HF31" s="268"/>
      <c r="HG31" s="268"/>
      <c r="HH31" s="268"/>
      <c r="HI31" s="268"/>
      <c r="HJ31" s="268"/>
      <c r="HK31" s="268"/>
      <c r="HO31" s="282"/>
      <c r="HP31" s="268"/>
      <c r="HQ31" s="268"/>
      <c r="HR31" s="268"/>
      <c r="HS31" s="268"/>
      <c r="HT31" s="268"/>
      <c r="HU31" s="268"/>
      <c r="HV31" s="268"/>
      <c r="HY31" s="136"/>
      <c r="HZ31" s="137"/>
      <c r="IA31" s="137"/>
      <c r="IB31" s="137"/>
      <c r="IC31" s="137"/>
      <c r="ID31" s="137"/>
      <c r="IE31" s="137"/>
      <c r="IF31" s="137"/>
      <c r="IG31" s="137"/>
      <c r="IH31" s="137"/>
      <c r="II31" s="126"/>
      <c r="IJ31" s="134"/>
      <c r="IK31" s="134"/>
      <c r="IL31" s="134"/>
      <c r="IM31" s="134"/>
      <c r="IN31" s="134"/>
      <c r="IO31" s="134"/>
      <c r="IP31" s="138"/>
      <c r="IQ31" s="126"/>
      <c r="IR31" s="126"/>
      <c r="IS31" s="126"/>
      <c r="IT31" s="126"/>
      <c r="IU31" s="126"/>
      <c r="IV31" s="126"/>
      <c r="IW31" s="126"/>
      <c r="IX31" s="126"/>
      <c r="IY31" s="126"/>
      <c r="IZ31" s="126"/>
    </row>
    <row r="32" spans="2:261" ht="0.95" customHeight="1" x14ac:dyDescent="0.25">
      <c r="AI32" s="138"/>
      <c r="AJ32" s="139"/>
      <c r="AK32" s="139"/>
      <c r="AL32" s="139"/>
      <c r="AM32" s="139"/>
      <c r="AN32" s="139"/>
      <c r="AO32" s="139"/>
      <c r="AP32" s="139"/>
      <c r="AQ32" s="139"/>
      <c r="HB32" s="140"/>
      <c r="HD32" s="135"/>
      <c r="HG32" s="93"/>
      <c r="HH32" s="93"/>
      <c r="HI32" s="93"/>
      <c r="HJ32" s="93"/>
      <c r="HK32" s="93"/>
      <c r="HL32" s="93"/>
      <c r="HN32" s="93"/>
      <c r="HO32" s="93"/>
      <c r="HP32" s="93"/>
      <c r="HQ32" s="93"/>
      <c r="HS32" s="93"/>
      <c r="HT32" s="93"/>
      <c r="HU32" s="93"/>
      <c r="HV32" s="93"/>
      <c r="HW32" s="93"/>
      <c r="HX32" s="93"/>
    </row>
    <row r="33" spans="2:261" ht="0.95" customHeight="1" x14ac:dyDescent="0.25">
      <c r="B33" s="131"/>
      <c r="AK33" s="284"/>
      <c r="AL33" s="276"/>
      <c r="AM33" s="276"/>
      <c r="AN33" s="276"/>
      <c r="AO33" s="276"/>
      <c r="AP33" s="276"/>
      <c r="AQ33" s="276"/>
      <c r="AR33" s="276"/>
      <c r="AS33" s="276"/>
      <c r="AT33" s="276"/>
      <c r="AU33" s="276"/>
      <c r="AV33" s="276"/>
      <c r="AW33" s="276"/>
      <c r="AX33" s="276"/>
      <c r="AY33" s="276"/>
      <c r="AZ33" s="276"/>
      <c r="BA33" s="277"/>
      <c r="BB33" s="132"/>
      <c r="HD33" s="135"/>
      <c r="HE33" s="135"/>
      <c r="HF33" s="135"/>
      <c r="HG33" s="135"/>
      <c r="HH33" s="135"/>
      <c r="HI33" s="135"/>
      <c r="HJ33" s="135"/>
      <c r="HK33" s="135"/>
      <c r="HL33" s="135"/>
      <c r="HM33" s="135"/>
      <c r="HN33" s="135"/>
      <c r="HO33" s="135"/>
      <c r="HP33" s="135"/>
      <c r="HQ33" s="135"/>
      <c r="HR33" s="135"/>
      <c r="HS33" s="135"/>
      <c r="HT33" s="135"/>
      <c r="HU33" s="135"/>
      <c r="HV33" s="135"/>
      <c r="HW33" s="135"/>
      <c r="HX33" s="135"/>
      <c r="HY33" s="135"/>
      <c r="HZ33" s="135"/>
      <c r="IA33" s="135"/>
      <c r="IB33" s="135"/>
      <c r="IC33" s="135"/>
      <c r="ID33" s="135"/>
      <c r="IE33" s="135"/>
      <c r="IF33" s="135"/>
      <c r="IG33" s="135"/>
      <c r="IH33" s="135"/>
      <c r="II33" s="135"/>
      <c r="IJ33" s="135"/>
      <c r="IK33" s="135"/>
      <c r="IL33" s="135"/>
      <c r="IM33" s="135"/>
      <c r="IN33" s="135"/>
      <c r="IO33" s="135"/>
    </row>
    <row r="34" spans="2:261" ht="0.95" customHeight="1" x14ac:dyDescent="0.25">
      <c r="G34" s="138"/>
      <c r="H34" s="141"/>
      <c r="I34" s="141"/>
      <c r="J34" s="141"/>
      <c r="K34" s="141"/>
      <c r="L34" s="141"/>
      <c r="M34" s="141"/>
      <c r="N34" s="141"/>
      <c r="O34" s="141"/>
      <c r="P34" s="142"/>
      <c r="Q34" s="132"/>
      <c r="R34" s="132"/>
      <c r="S34" s="133"/>
      <c r="T34" s="133"/>
      <c r="AK34" s="269"/>
      <c r="AL34" s="288"/>
      <c r="AM34" s="288"/>
      <c r="AN34" s="288"/>
      <c r="AO34" s="288"/>
      <c r="AP34" s="288"/>
      <c r="AQ34" s="288"/>
      <c r="AR34" s="288"/>
      <c r="AS34" s="268"/>
      <c r="AT34" s="268"/>
      <c r="AU34" s="268"/>
      <c r="AV34" s="268"/>
      <c r="AW34" s="268"/>
      <c r="AX34" s="268"/>
      <c r="AY34" s="268"/>
      <c r="AZ34" s="268"/>
      <c r="BA34" s="268"/>
      <c r="HD34" s="285"/>
      <c r="HE34" s="258"/>
      <c r="HF34" s="258"/>
      <c r="HG34" s="258"/>
      <c r="HH34" s="258"/>
      <c r="HI34" s="258"/>
      <c r="HJ34" s="258"/>
      <c r="HK34" s="258"/>
      <c r="HL34" s="258"/>
      <c r="HM34" s="258"/>
      <c r="HN34" s="258"/>
      <c r="HO34" s="258"/>
      <c r="HP34" s="258"/>
      <c r="HQ34" s="258"/>
      <c r="HR34" s="258"/>
      <c r="HS34" s="258"/>
      <c r="HT34" s="258"/>
      <c r="HU34" s="258"/>
      <c r="HV34" s="258"/>
      <c r="HW34" s="258"/>
      <c r="HX34" s="134"/>
      <c r="HY34" s="272"/>
      <c r="HZ34" s="276"/>
      <c r="IA34" s="276"/>
      <c r="IB34" s="276"/>
      <c r="IC34" s="276"/>
      <c r="ID34" s="276"/>
      <c r="IE34" s="276"/>
      <c r="IF34" s="276"/>
      <c r="IG34" s="276"/>
      <c r="IH34" s="276"/>
      <c r="II34" s="275"/>
      <c r="IJ34" s="276"/>
      <c r="IK34" s="276"/>
      <c r="IL34" s="276"/>
      <c r="IM34" s="276"/>
      <c r="IN34" s="276"/>
      <c r="IO34" s="276"/>
      <c r="IP34" s="276"/>
    </row>
    <row r="35" spans="2:261" s="135" customFormat="1" ht="0.95" customHeight="1" x14ac:dyDescent="0.25"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K35" s="289"/>
      <c r="AL35" s="290"/>
      <c r="AM35" s="290"/>
      <c r="AN35" s="290"/>
      <c r="AO35" s="290"/>
      <c r="AP35" s="290"/>
      <c r="AQ35" s="290"/>
      <c r="AR35" s="290"/>
      <c r="AS35" s="290"/>
      <c r="AT35" s="290"/>
      <c r="AU35" s="290"/>
      <c r="AV35" s="290"/>
      <c r="AW35" s="290"/>
      <c r="AX35" s="290"/>
      <c r="AY35" s="290"/>
      <c r="AZ35" s="290"/>
      <c r="BA35" s="268"/>
      <c r="BB35" s="93"/>
      <c r="HD35" s="285"/>
      <c r="HE35" s="258"/>
      <c r="HF35" s="258"/>
      <c r="HG35" s="258"/>
      <c r="HH35" s="258"/>
      <c r="HI35" s="258"/>
      <c r="HJ35" s="258"/>
      <c r="HK35" s="258"/>
      <c r="HL35" s="258"/>
      <c r="HM35" s="258"/>
      <c r="HN35" s="258"/>
      <c r="HO35" s="258"/>
      <c r="HP35" s="258"/>
      <c r="HQ35" s="258"/>
      <c r="HR35" s="258"/>
      <c r="HS35" s="258"/>
      <c r="HT35" s="258"/>
      <c r="HU35" s="258"/>
      <c r="HV35" s="258"/>
      <c r="HW35" s="258"/>
      <c r="HY35" s="272"/>
      <c r="HZ35" s="276"/>
      <c r="IA35" s="276"/>
      <c r="IB35" s="276"/>
      <c r="IC35" s="276"/>
      <c r="ID35" s="276"/>
      <c r="IE35" s="276"/>
      <c r="IF35" s="276"/>
      <c r="IG35" s="276"/>
      <c r="IH35" s="276"/>
      <c r="II35" s="275"/>
      <c r="IJ35" s="276"/>
      <c r="IK35" s="276"/>
      <c r="IL35" s="276"/>
      <c r="IM35" s="276"/>
      <c r="IN35" s="276"/>
      <c r="IO35" s="276"/>
      <c r="IP35" s="276"/>
      <c r="IW35" s="126"/>
      <c r="IX35" s="126"/>
      <c r="IY35" s="126"/>
      <c r="IZ35" s="126"/>
      <c r="JA35" s="126"/>
    </row>
    <row r="36" spans="2:261" ht="0.95" customHeight="1" x14ac:dyDescent="0.25">
      <c r="B36" s="282"/>
      <c r="C36" s="268"/>
      <c r="D36" s="268"/>
      <c r="E36" s="268"/>
      <c r="F36" s="268"/>
      <c r="G36" s="268"/>
      <c r="H36" s="268"/>
      <c r="I36" s="268"/>
      <c r="J36" s="285"/>
      <c r="K36" s="274"/>
      <c r="L36" s="274"/>
      <c r="M36" s="274"/>
      <c r="N36" s="274"/>
      <c r="O36" s="274"/>
      <c r="P36" s="274"/>
      <c r="Q36" s="274"/>
      <c r="R36" s="274"/>
      <c r="S36" s="274"/>
      <c r="T36" s="274"/>
      <c r="U36" s="274"/>
      <c r="V36" s="274"/>
      <c r="W36" s="274"/>
      <c r="X36" s="274"/>
      <c r="Y36" s="274"/>
      <c r="Z36" s="274"/>
      <c r="AA36" s="274"/>
      <c r="AB36" s="274"/>
      <c r="AC36" s="274"/>
      <c r="AD36" s="274"/>
      <c r="AE36" s="274"/>
      <c r="AF36" s="274"/>
      <c r="AG36" s="274"/>
      <c r="AH36" s="274"/>
      <c r="AI36" s="274"/>
      <c r="AJ36" s="274"/>
      <c r="AK36" s="274"/>
      <c r="AL36" s="274"/>
      <c r="AM36" s="274"/>
      <c r="AN36" s="274"/>
      <c r="AO36" s="274"/>
      <c r="AP36" s="274"/>
      <c r="AQ36" s="274"/>
      <c r="AR36" s="274"/>
      <c r="AS36" s="274"/>
      <c r="AU36" s="286"/>
      <c r="AV36" s="287"/>
      <c r="AW36" s="287"/>
      <c r="AX36" s="287"/>
      <c r="AY36" s="279"/>
      <c r="AZ36" s="279"/>
      <c r="BA36" s="279"/>
      <c r="BB36" s="93"/>
      <c r="HD36" s="285"/>
      <c r="HE36" s="258"/>
      <c r="HF36" s="258"/>
      <c r="HG36" s="258"/>
      <c r="HH36" s="258"/>
      <c r="HI36" s="258"/>
      <c r="HJ36" s="258"/>
      <c r="HK36" s="258"/>
      <c r="HL36" s="258"/>
      <c r="HM36" s="258"/>
      <c r="HN36" s="258"/>
      <c r="HO36" s="258"/>
      <c r="HP36" s="258"/>
      <c r="HQ36" s="258"/>
      <c r="HR36" s="258"/>
      <c r="HS36" s="258"/>
      <c r="HT36" s="258"/>
      <c r="HU36" s="258"/>
      <c r="HV36" s="258"/>
      <c r="HW36" s="258"/>
      <c r="HX36" s="134"/>
      <c r="HY36" s="275"/>
      <c r="HZ36" s="276"/>
      <c r="IA36" s="276"/>
      <c r="IB36" s="276"/>
      <c r="IC36" s="276"/>
      <c r="ID36" s="276"/>
      <c r="IE36" s="276"/>
      <c r="IF36" s="276"/>
      <c r="IG36" s="276"/>
      <c r="IH36" s="276"/>
      <c r="II36" s="275"/>
      <c r="IJ36" s="276"/>
      <c r="IK36" s="276"/>
      <c r="IL36" s="276"/>
      <c r="IM36" s="276"/>
      <c r="IN36" s="276"/>
      <c r="IO36" s="276"/>
      <c r="IP36" s="276"/>
      <c r="JA36" s="93"/>
    </row>
    <row r="37" spans="2:261" ht="0.95" customHeight="1" x14ac:dyDescent="0.25">
      <c r="B37" s="268"/>
      <c r="C37" s="268"/>
      <c r="D37" s="268"/>
      <c r="E37" s="268"/>
      <c r="F37" s="268"/>
      <c r="G37" s="268"/>
      <c r="H37" s="268"/>
      <c r="I37" s="268"/>
      <c r="J37" s="268"/>
      <c r="K37" s="268"/>
      <c r="L37" s="268"/>
      <c r="M37" s="268"/>
      <c r="N37" s="268"/>
      <c r="O37" s="268"/>
      <c r="P37" s="268"/>
      <c r="Q37" s="268"/>
      <c r="R37" s="268"/>
      <c r="S37" s="268"/>
      <c r="T37" s="268"/>
      <c r="U37" s="268"/>
      <c r="V37" s="268"/>
      <c r="W37" s="268"/>
      <c r="X37" s="268"/>
      <c r="Y37" s="268"/>
      <c r="Z37" s="268"/>
      <c r="AA37" s="268"/>
      <c r="AB37" s="268"/>
      <c r="AC37" s="268"/>
      <c r="AD37" s="268"/>
      <c r="AE37" s="268"/>
      <c r="AF37" s="268"/>
      <c r="AG37" s="268"/>
      <c r="AH37" s="268"/>
      <c r="AI37" s="268"/>
      <c r="AJ37" s="268"/>
      <c r="AK37" s="268"/>
      <c r="AL37" s="268"/>
      <c r="AM37" s="268"/>
      <c r="AN37" s="268"/>
      <c r="AO37" s="268"/>
      <c r="AP37" s="268"/>
      <c r="AQ37" s="268"/>
      <c r="AR37" s="268"/>
      <c r="AS37" s="268"/>
      <c r="AU37" s="287"/>
      <c r="AV37" s="287"/>
      <c r="AW37" s="287"/>
      <c r="AX37" s="287"/>
      <c r="AY37" s="279"/>
      <c r="AZ37" s="279"/>
      <c r="BA37" s="279"/>
      <c r="BB37" s="93"/>
      <c r="HD37" s="258"/>
      <c r="HE37" s="258"/>
      <c r="HF37" s="258"/>
      <c r="HG37" s="258"/>
      <c r="HH37" s="258"/>
      <c r="HI37" s="258"/>
      <c r="HJ37" s="258"/>
      <c r="HK37" s="258"/>
      <c r="HL37" s="258"/>
      <c r="HM37" s="258"/>
      <c r="HN37" s="258"/>
      <c r="HO37" s="258"/>
      <c r="HP37" s="258"/>
      <c r="HQ37" s="258"/>
      <c r="HR37" s="258"/>
      <c r="HS37" s="258"/>
      <c r="HT37" s="258"/>
      <c r="HU37" s="258"/>
      <c r="HV37" s="258"/>
      <c r="HW37" s="258"/>
      <c r="HX37" s="134"/>
      <c r="HY37" s="276"/>
      <c r="HZ37" s="276"/>
      <c r="IA37" s="276"/>
      <c r="IB37" s="276"/>
      <c r="IC37" s="276"/>
      <c r="ID37" s="276"/>
      <c r="IE37" s="276"/>
      <c r="IF37" s="276"/>
      <c r="IG37" s="276"/>
      <c r="IH37" s="276"/>
      <c r="II37" s="276"/>
      <c r="IJ37" s="276"/>
      <c r="IK37" s="276"/>
      <c r="IL37" s="276"/>
      <c r="IM37" s="276"/>
      <c r="IN37" s="276"/>
      <c r="IO37" s="276"/>
      <c r="IP37" s="276"/>
    </row>
    <row r="38" spans="2:261" s="135" customFormat="1" ht="0.95" customHeight="1" x14ac:dyDescent="0.25">
      <c r="B38" s="126"/>
      <c r="C38" s="126"/>
      <c r="D38" s="126"/>
      <c r="E38" s="126"/>
      <c r="F38" s="126"/>
      <c r="G38" s="126"/>
      <c r="H38" s="126"/>
      <c r="I38" s="126"/>
      <c r="J38" s="285"/>
      <c r="K38" s="274"/>
      <c r="L38" s="274"/>
      <c r="M38" s="274"/>
      <c r="N38" s="274"/>
      <c r="O38" s="274"/>
      <c r="P38" s="274"/>
      <c r="Q38" s="274"/>
      <c r="R38" s="274"/>
      <c r="S38" s="274"/>
      <c r="T38" s="274"/>
      <c r="U38" s="274"/>
      <c r="V38" s="274"/>
      <c r="W38" s="274"/>
      <c r="X38" s="274"/>
      <c r="Y38" s="274"/>
      <c r="Z38" s="274"/>
      <c r="AA38" s="274"/>
      <c r="AB38" s="274"/>
      <c r="AC38" s="274"/>
      <c r="AD38" s="274"/>
      <c r="AE38" s="274"/>
      <c r="AF38" s="274"/>
      <c r="AG38" s="274"/>
      <c r="AH38" s="274"/>
      <c r="AI38" s="274"/>
      <c r="AJ38" s="274"/>
      <c r="AK38" s="274"/>
      <c r="AL38" s="274"/>
      <c r="AM38" s="274"/>
      <c r="AN38" s="274"/>
      <c r="AO38" s="274"/>
      <c r="AP38" s="274"/>
      <c r="AQ38" s="274"/>
      <c r="AR38" s="274"/>
      <c r="AS38" s="274"/>
      <c r="AU38" s="286"/>
      <c r="AV38" s="287"/>
      <c r="AW38" s="287"/>
      <c r="AX38" s="287"/>
      <c r="AY38" s="279"/>
      <c r="AZ38" s="279"/>
      <c r="BA38" s="279"/>
      <c r="BB38" s="93"/>
      <c r="BC38" s="269"/>
      <c r="BD38" s="269"/>
      <c r="BE38" s="269"/>
      <c r="BF38" s="269"/>
      <c r="BG38" s="269"/>
      <c r="BH38" s="269"/>
      <c r="BI38" s="269"/>
      <c r="BJ38" s="269"/>
      <c r="BK38" s="269"/>
      <c r="BL38" s="269"/>
      <c r="BM38" s="269"/>
      <c r="BN38" s="269"/>
      <c r="BO38" s="269"/>
      <c r="BP38" s="269"/>
      <c r="BQ38" s="269"/>
      <c r="BR38" s="269"/>
      <c r="BS38" s="269"/>
      <c r="BT38" s="269"/>
      <c r="BU38" s="269"/>
      <c r="BV38" s="269"/>
      <c r="BW38" s="269"/>
      <c r="BX38" s="269"/>
      <c r="BY38" s="269"/>
      <c r="BZ38" s="269"/>
      <c r="CA38" s="269"/>
      <c r="CB38" s="269"/>
      <c r="CC38" s="269"/>
      <c r="CD38" s="269"/>
      <c r="CE38" s="269"/>
      <c r="CF38" s="269"/>
      <c r="CG38" s="269"/>
      <c r="CH38" s="269"/>
      <c r="CI38" s="269"/>
      <c r="CJ38" s="269"/>
      <c r="CK38" s="269"/>
      <c r="CL38" s="269"/>
      <c r="CM38" s="269"/>
      <c r="CN38" s="269"/>
      <c r="CO38" s="269"/>
      <c r="CP38" s="269"/>
      <c r="CQ38" s="269"/>
      <c r="CR38" s="269"/>
      <c r="CS38" s="269"/>
      <c r="CT38" s="269"/>
      <c r="CU38" s="269"/>
      <c r="CV38" s="269"/>
      <c r="CW38" s="269"/>
      <c r="CX38" s="269"/>
      <c r="CY38" s="269"/>
      <c r="CZ38" s="269"/>
      <c r="DA38" s="269"/>
      <c r="DB38" s="269"/>
      <c r="DC38" s="269"/>
      <c r="DD38" s="269"/>
      <c r="DE38" s="269"/>
      <c r="DF38" s="269"/>
      <c r="DG38" s="269"/>
      <c r="DH38" s="269"/>
      <c r="DI38" s="269"/>
      <c r="DJ38" s="269"/>
      <c r="DK38" s="269"/>
      <c r="DL38" s="269"/>
      <c r="DM38" s="269"/>
      <c r="DN38" s="269"/>
      <c r="DO38" s="269"/>
      <c r="DP38" s="269"/>
      <c r="DQ38" s="269"/>
      <c r="DR38" s="269"/>
      <c r="DS38" s="269"/>
      <c r="DT38" s="269"/>
      <c r="DU38" s="269"/>
      <c r="DV38" s="269"/>
      <c r="DW38" s="269"/>
      <c r="DX38" s="269"/>
      <c r="DY38" s="269"/>
      <c r="DZ38" s="269"/>
      <c r="EA38" s="269"/>
      <c r="EB38" s="269"/>
      <c r="EC38" s="269"/>
      <c r="ED38" s="269"/>
      <c r="EE38" s="269"/>
      <c r="EF38" s="269"/>
      <c r="EG38" s="269"/>
      <c r="EH38" s="269"/>
      <c r="EI38" s="269"/>
      <c r="EJ38" s="269"/>
      <c r="EK38" s="269"/>
      <c r="EL38" s="269"/>
      <c r="EM38" s="269"/>
      <c r="EN38" s="269"/>
      <c r="EO38" s="269"/>
      <c r="EP38" s="269"/>
      <c r="EQ38" s="269"/>
      <c r="ER38" s="269"/>
      <c r="ES38" s="269"/>
      <c r="ET38" s="269"/>
      <c r="EU38" s="269"/>
      <c r="EV38" s="269"/>
      <c r="EW38" s="269"/>
      <c r="EX38" s="269"/>
      <c r="EY38" s="269"/>
      <c r="EZ38" s="269"/>
      <c r="FA38" s="269"/>
      <c r="FB38" s="269"/>
      <c r="FC38" s="269"/>
      <c r="FD38" s="269"/>
      <c r="FE38" s="269"/>
      <c r="FF38" s="269"/>
      <c r="FG38" s="269"/>
      <c r="FH38" s="269"/>
      <c r="FI38" s="269"/>
      <c r="FJ38" s="269"/>
      <c r="FK38" s="269"/>
      <c r="FL38" s="269"/>
      <c r="FM38" s="269"/>
      <c r="FN38" s="269"/>
      <c r="FO38" s="269"/>
      <c r="FP38" s="269"/>
      <c r="FQ38" s="269"/>
      <c r="FR38" s="269"/>
      <c r="FS38" s="269"/>
      <c r="FT38" s="269"/>
      <c r="FU38" s="269"/>
      <c r="FV38" s="269"/>
      <c r="FW38" s="269"/>
      <c r="FX38" s="269"/>
      <c r="FY38" s="269"/>
      <c r="FZ38" s="269"/>
      <c r="GA38" s="269"/>
      <c r="GB38" s="269"/>
      <c r="GC38" s="269"/>
      <c r="GD38" s="269"/>
      <c r="GE38" s="269"/>
      <c r="GF38" s="269"/>
      <c r="GG38" s="269"/>
      <c r="GH38" s="269"/>
      <c r="GI38" s="269"/>
      <c r="GJ38" s="269"/>
      <c r="GK38" s="269"/>
      <c r="GL38" s="269"/>
      <c r="GM38" s="269"/>
      <c r="GN38" s="269"/>
      <c r="GO38" s="269"/>
      <c r="GP38" s="269"/>
      <c r="GQ38" s="269"/>
      <c r="GR38" s="269"/>
      <c r="GS38" s="269"/>
      <c r="GT38" s="269"/>
      <c r="GU38" s="269"/>
      <c r="GV38" s="269"/>
      <c r="GW38" s="269"/>
      <c r="GX38" s="269"/>
      <c r="GY38" s="269"/>
      <c r="GZ38" s="269"/>
      <c r="HA38" s="269"/>
      <c r="HB38" s="269"/>
      <c r="HD38" s="282"/>
      <c r="HE38" s="268"/>
      <c r="HF38" s="268"/>
      <c r="HG38" s="268"/>
      <c r="HH38" s="268"/>
      <c r="HI38" s="268"/>
      <c r="HJ38" s="268"/>
      <c r="HK38" s="268"/>
      <c r="HO38" s="282"/>
      <c r="HP38" s="268"/>
      <c r="HQ38" s="268"/>
      <c r="HR38" s="268"/>
      <c r="HS38" s="268"/>
      <c r="HT38" s="268"/>
      <c r="HU38" s="268"/>
      <c r="HV38" s="268"/>
      <c r="HY38" s="136"/>
      <c r="HZ38" s="137"/>
      <c r="IA38" s="137"/>
      <c r="IB38" s="137"/>
      <c r="IC38" s="137"/>
      <c r="ID38" s="137"/>
      <c r="IE38" s="137"/>
      <c r="IF38" s="137"/>
      <c r="IG38" s="137"/>
      <c r="IH38" s="137"/>
      <c r="II38" s="126"/>
      <c r="IJ38" s="134"/>
      <c r="IK38" s="134"/>
      <c r="IL38" s="134"/>
      <c r="IM38" s="134"/>
      <c r="IN38" s="134"/>
      <c r="IO38" s="134"/>
      <c r="IP38" s="138"/>
      <c r="IQ38" s="126"/>
      <c r="IR38" s="126"/>
      <c r="IS38" s="126"/>
      <c r="IT38" s="126"/>
      <c r="IU38" s="126"/>
      <c r="IV38" s="126"/>
      <c r="IW38" s="126"/>
      <c r="IX38" s="126"/>
      <c r="IY38" s="126"/>
      <c r="IZ38" s="126"/>
    </row>
    <row r="39" spans="2:261" ht="0.95" customHeight="1" x14ac:dyDescent="0.25">
      <c r="AI39" s="138"/>
      <c r="AJ39" s="139"/>
      <c r="AK39" s="139"/>
      <c r="AL39" s="139"/>
      <c r="AM39" s="139"/>
      <c r="AN39" s="139"/>
      <c r="AO39" s="139"/>
      <c r="AP39" s="139"/>
      <c r="AQ39" s="139"/>
      <c r="HB39" s="140"/>
      <c r="HD39" s="135"/>
      <c r="HG39" s="93"/>
      <c r="HH39" s="93"/>
      <c r="HI39" s="93"/>
      <c r="HJ39" s="93"/>
      <c r="HK39" s="93"/>
      <c r="HL39" s="93"/>
      <c r="HN39" s="93"/>
      <c r="HO39" s="93"/>
      <c r="HP39" s="93"/>
      <c r="HQ39" s="93"/>
      <c r="HS39" s="93"/>
      <c r="HT39" s="93"/>
      <c r="HU39" s="93"/>
      <c r="HV39" s="93"/>
      <c r="HW39" s="93"/>
      <c r="HX39" s="93"/>
    </row>
    <row r="40" spans="2:261" ht="0.95" customHeight="1" x14ac:dyDescent="0.25">
      <c r="B40" s="131"/>
      <c r="AK40" s="284"/>
      <c r="AL40" s="276"/>
      <c r="AM40" s="276"/>
      <c r="AN40" s="276"/>
      <c r="AO40" s="276"/>
      <c r="AP40" s="276"/>
      <c r="AQ40" s="276"/>
      <c r="AR40" s="276"/>
      <c r="AS40" s="276"/>
      <c r="AT40" s="276"/>
      <c r="AU40" s="276"/>
      <c r="AV40" s="276"/>
      <c r="AW40" s="276"/>
      <c r="AX40" s="276"/>
      <c r="AY40" s="276"/>
      <c r="AZ40" s="276"/>
      <c r="BA40" s="277"/>
      <c r="BB40" s="132"/>
      <c r="HD40" s="135"/>
      <c r="HE40" s="135"/>
      <c r="HF40" s="135"/>
      <c r="HG40" s="135"/>
      <c r="HH40" s="135"/>
      <c r="HI40" s="135"/>
      <c r="HJ40" s="135"/>
      <c r="HK40" s="135"/>
      <c r="HL40" s="135"/>
      <c r="HM40" s="135"/>
      <c r="HN40" s="135"/>
      <c r="HO40" s="135"/>
      <c r="HP40" s="135"/>
      <c r="HQ40" s="135"/>
      <c r="HR40" s="135"/>
      <c r="HS40" s="135"/>
      <c r="HT40" s="135"/>
      <c r="HU40" s="135"/>
      <c r="HV40" s="135"/>
      <c r="HW40" s="135"/>
      <c r="HX40" s="135"/>
      <c r="HY40" s="135"/>
      <c r="HZ40" s="135"/>
      <c r="IA40" s="135"/>
      <c r="IB40" s="135"/>
      <c r="IC40" s="135"/>
      <c r="ID40" s="135"/>
      <c r="IE40" s="135"/>
      <c r="IF40" s="135"/>
      <c r="IG40" s="135"/>
      <c r="IH40" s="135"/>
      <c r="II40" s="135"/>
      <c r="IJ40" s="135"/>
      <c r="IK40" s="135"/>
      <c r="IL40" s="135"/>
      <c r="IM40" s="135"/>
      <c r="IN40" s="135"/>
      <c r="IO40" s="135"/>
    </row>
    <row r="41" spans="2:261" ht="0.95" customHeight="1" x14ac:dyDescent="0.25">
      <c r="G41" s="138"/>
      <c r="H41" s="141"/>
      <c r="I41" s="141"/>
      <c r="J41" s="141"/>
      <c r="K41" s="141"/>
      <c r="L41" s="141"/>
      <c r="M41" s="141"/>
      <c r="N41" s="141"/>
      <c r="O41" s="141"/>
      <c r="P41" s="142"/>
      <c r="Q41" s="132"/>
      <c r="R41" s="132"/>
      <c r="S41" s="133"/>
      <c r="T41" s="133"/>
      <c r="AK41" s="269"/>
      <c r="AL41" s="288"/>
      <c r="AM41" s="288"/>
      <c r="AN41" s="288"/>
      <c r="AO41" s="288"/>
      <c r="AP41" s="288"/>
      <c r="AQ41" s="288"/>
      <c r="AR41" s="288"/>
      <c r="AS41" s="268"/>
      <c r="AT41" s="268"/>
      <c r="AU41" s="268"/>
      <c r="AV41" s="268"/>
      <c r="AW41" s="268"/>
      <c r="AX41" s="268"/>
      <c r="AY41" s="268"/>
      <c r="AZ41" s="268"/>
      <c r="BA41" s="268"/>
      <c r="HD41" s="285"/>
      <c r="HE41" s="258"/>
      <c r="HF41" s="258"/>
      <c r="HG41" s="258"/>
      <c r="HH41" s="258"/>
      <c r="HI41" s="258"/>
      <c r="HJ41" s="258"/>
      <c r="HK41" s="258"/>
      <c r="HL41" s="258"/>
      <c r="HM41" s="258"/>
      <c r="HN41" s="258"/>
      <c r="HO41" s="258"/>
      <c r="HP41" s="258"/>
      <c r="HQ41" s="258"/>
      <c r="HR41" s="258"/>
      <c r="HS41" s="258"/>
      <c r="HT41" s="258"/>
      <c r="HU41" s="258"/>
      <c r="HV41" s="258"/>
      <c r="HW41" s="258"/>
      <c r="HX41" s="134"/>
      <c r="HY41" s="272"/>
      <c r="HZ41" s="276"/>
      <c r="IA41" s="276"/>
      <c r="IB41" s="276"/>
      <c r="IC41" s="276"/>
      <c r="ID41" s="276"/>
      <c r="IE41" s="276"/>
      <c r="IF41" s="276"/>
      <c r="IG41" s="276"/>
      <c r="IH41" s="276"/>
      <c r="II41" s="275"/>
      <c r="IJ41" s="276"/>
      <c r="IK41" s="276"/>
      <c r="IL41" s="276"/>
      <c r="IM41" s="276"/>
      <c r="IN41" s="276"/>
      <c r="IO41" s="276"/>
      <c r="IP41" s="276"/>
    </row>
    <row r="42" spans="2:261" s="135" customFormat="1" ht="0.95" customHeight="1" x14ac:dyDescent="0.25"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K42" s="289"/>
      <c r="AL42" s="290"/>
      <c r="AM42" s="290"/>
      <c r="AN42" s="290"/>
      <c r="AO42" s="290"/>
      <c r="AP42" s="290"/>
      <c r="AQ42" s="290"/>
      <c r="AR42" s="290"/>
      <c r="AS42" s="290"/>
      <c r="AT42" s="290"/>
      <c r="AU42" s="290"/>
      <c r="AV42" s="290"/>
      <c r="AW42" s="290"/>
      <c r="AX42" s="290"/>
      <c r="AY42" s="290"/>
      <c r="AZ42" s="290"/>
      <c r="BA42" s="268"/>
      <c r="BB42" s="93"/>
      <c r="HD42" s="285"/>
      <c r="HE42" s="258"/>
      <c r="HF42" s="258"/>
      <c r="HG42" s="258"/>
      <c r="HH42" s="258"/>
      <c r="HI42" s="258"/>
      <c r="HJ42" s="258"/>
      <c r="HK42" s="258"/>
      <c r="HL42" s="258"/>
      <c r="HM42" s="258"/>
      <c r="HN42" s="258"/>
      <c r="HO42" s="258"/>
      <c r="HP42" s="258"/>
      <c r="HQ42" s="258"/>
      <c r="HR42" s="258"/>
      <c r="HS42" s="258"/>
      <c r="HT42" s="258"/>
      <c r="HU42" s="258"/>
      <c r="HV42" s="258"/>
      <c r="HW42" s="258"/>
      <c r="HY42" s="272"/>
      <c r="HZ42" s="276"/>
      <c r="IA42" s="276"/>
      <c r="IB42" s="276"/>
      <c r="IC42" s="276"/>
      <c r="ID42" s="276"/>
      <c r="IE42" s="276"/>
      <c r="IF42" s="276"/>
      <c r="IG42" s="276"/>
      <c r="IH42" s="276"/>
      <c r="II42" s="275"/>
      <c r="IJ42" s="276"/>
      <c r="IK42" s="276"/>
      <c r="IL42" s="276"/>
      <c r="IM42" s="276"/>
      <c r="IN42" s="276"/>
      <c r="IO42" s="276"/>
      <c r="IP42" s="276"/>
      <c r="IW42" s="126"/>
      <c r="IX42" s="126"/>
      <c r="IY42" s="126"/>
      <c r="IZ42" s="126"/>
      <c r="JA42" s="126"/>
    </row>
    <row r="43" spans="2:261" ht="0.95" customHeight="1" x14ac:dyDescent="0.25">
      <c r="B43" s="282"/>
      <c r="C43" s="268"/>
      <c r="D43" s="268"/>
      <c r="E43" s="268"/>
      <c r="F43" s="268"/>
      <c r="G43" s="268"/>
      <c r="H43" s="268"/>
      <c r="I43" s="268"/>
      <c r="J43" s="285"/>
      <c r="K43" s="274"/>
      <c r="L43" s="274"/>
      <c r="M43" s="274"/>
      <c r="N43" s="274"/>
      <c r="O43" s="274"/>
      <c r="P43" s="274"/>
      <c r="Q43" s="274"/>
      <c r="R43" s="274"/>
      <c r="S43" s="274"/>
      <c r="T43" s="274"/>
      <c r="U43" s="274"/>
      <c r="V43" s="274"/>
      <c r="W43" s="274"/>
      <c r="X43" s="274"/>
      <c r="Y43" s="274"/>
      <c r="Z43" s="274"/>
      <c r="AA43" s="274"/>
      <c r="AB43" s="274"/>
      <c r="AC43" s="274"/>
      <c r="AD43" s="274"/>
      <c r="AE43" s="274"/>
      <c r="AF43" s="274"/>
      <c r="AG43" s="274"/>
      <c r="AH43" s="274"/>
      <c r="AI43" s="274"/>
      <c r="AJ43" s="274"/>
      <c r="AK43" s="274"/>
      <c r="AL43" s="274"/>
      <c r="AM43" s="274"/>
      <c r="AN43" s="274"/>
      <c r="AO43" s="274"/>
      <c r="AP43" s="274"/>
      <c r="AQ43" s="274"/>
      <c r="AR43" s="274"/>
      <c r="AS43" s="274"/>
      <c r="AU43" s="286"/>
      <c r="AV43" s="287"/>
      <c r="AW43" s="287"/>
      <c r="AX43" s="287"/>
      <c r="AY43" s="279"/>
      <c r="AZ43" s="279"/>
      <c r="BA43" s="279"/>
      <c r="BB43" s="93"/>
      <c r="HD43" s="285"/>
      <c r="HE43" s="258"/>
      <c r="HF43" s="258"/>
      <c r="HG43" s="258"/>
      <c r="HH43" s="258"/>
      <c r="HI43" s="258"/>
      <c r="HJ43" s="258"/>
      <c r="HK43" s="258"/>
      <c r="HL43" s="258"/>
      <c r="HM43" s="258"/>
      <c r="HN43" s="258"/>
      <c r="HO43" s="258"/>
      <c r="HP43" s="258"/>
      <c r="HQ43" s="258"/>
      <c r="HR43" s="258"/>
      <c r="HS43" s="258"/>
      <c r="HT43" s="258"/>
      <c r="HU43" s="258"/>
      <c r="HV43" s="258"/>
      <c r="HW43" s="258"/>
      <c r="HX43" s="134"/>
      <c r="HY43" s="275"/>
      <c r="HZ43" s="276"/>
      <c r="IA43" s="276"/>
      <c r="IB43" s="276"/>
      <c r="IC43" s="276"/>
      <c r="ID43" s="276"/>
      <c r="IE43" s="276"/>
      <c r="IF43" s="276"/>
      <c r="IG43" s="276"/>
      <c r="IH43" s="276"/>
      <c r="II43" s="275"/>
      <c r="IJ43" s="276"/>
      <c r="IK43" s="276"/>
      <c r="IL43" s="276"/>
      <c r="IM43" s="276"/>
      <c r="IN43" s="276"/>
      <c r="IO43" s="276"/>
      <c r="IP43" s="276"/>
      <c r="JA43" s="93"/>
    </row>
    <row r="44" spans="2:261" ht="0.95" customHeight="1" x14ac:dyDescent="0.25">
      <c r="B44" s="268"/>
      <c r="C44" s="268"/>
      <c r="D44" s="268"/>
      <c r="E44" s="268"/>
      <c r="F44" s="268"/>
      <c r="G44" s="268"/>
      <c r="H44" s="268"/>
      <c r="I44" s="268"/>
      <c r="J44" s="268"/>
      <c r="K44" s="268"/>
      <c r="L44" s="268"/>
      <c r="M44" s="268"/>
      <c r="N44" s="268"/>
      <c r="O44" s="268"/>
      <c r="P44" s="268"/>
      <c r="Q44" s="268"/>
      <c r="R44" s="268"/>
      <c r="S44" s="268"/>
      <c r="T44" s="268"/>
      <c r="U44" s="268"/>
      <c r="V44" s="268"/>
      <c r="W44" s="268"/>
      <c r="X44" s="268"/>
      <c r="Y44" s="268"/>
      <c r="Z44" s="268"/>
      <c r="AA44" s="268"/>
      <c r="AB44" s="268"/>
      <c r="AC44" s="268"/>
      <c r="AD44" s="268"/>
      <c r="AE44" s="268"/>
      <c r="AF44" s="268"/>
      <c r="AG44" s="268"/>
      <c r="AH44" s="268"/>
      <c r="AI44" s="268"/>
      <c r="AJ44" s="268"/>
      <c r="AK44" s="268"/>
      <c r="AL44" s="268"/>
      <c r="AM44" s="268"/>
      <c r="AN44" s="268"/>
      <c r="AO44" s="268"/>
      <c r="AP44" s="268"/>
      <c r="AQ44" s="268"/>
      <c r="AR44" s="268"/>
      <c r="AS44" s="268"/>
      <c r="AU44" s="287"/>
      <c r="AV44" s="287"/>
      <c r="AW44" s="287"/>
      <c r="AX44" s="287"/>
      <c r="AY44" s="279"/>
      <c r="AZ44" s="279"/>
      <c r="BA44" s="279"/>
      <c r="BB44" s="93"/>
      <c r="HD44" s="258"/>
      <c r="HE44" s="258"/>
      <c r="HF44" s="258"/>
      <c r="HG44" s="258"/>
      <c r="HH44" s="258"/>
      <c r="HI44" s="258"/>
      <c r="HJ44" s="258"/>
      <c r="HK44" s="258"/>
      <c r="HL44" s="258"/>
      <c r="HM44" s="258"/>
      <c r="HN44" s="258"/>
      <c r="HO44" s="258"/>
      <c r="HP44" s="258"/>
      <c r="HQ44" s="258"/>
      <c r="HR44" s="258"/>
      <c r="HS44" s="258"/>
      <c r="HT44" s="258"/>
      <c r="HU44" s="258"/>
      <c r="HV44" s="258"/>
      <c r="HW44" s="258"/>
      <c r="HX44" s="134"/>
      <c r="HY44" s="276"/>
      <c r="HZ44" s="276"/>
      <c r="IA44" s="276"/>
      <c r="IB44" s="276"/>
      <c r="IC44" s="276"/>
      <c r="ID44" s="276"/>
      <c r="IE44" s="276"/>
      <c r="IF44" s="276"/>
      <c r="IG44" s="276"/>
      <c r="IH44" s="276"/>
      <c r="II44" s="276"/>
      <c r="IJ44" s="276"/>
      <c r="IK44" s="276"/>
      <c r="IL44" s="276"/>
      <c r="IM44" s="276"/>
      <c r="IN44" s="276"/>
      <c r="IO44" s="276"/>
      <c r="IP44" s="276"/>
    </row>
    <row r="45" spans="2:261" s="135" customFormat="1" ht="0.95" customHeight="1" x14ac:dyDescent="0.25">
      <c r="B45" s="126"/>
      <c r="C45" s="126"/>
      <c r="D45" s="126"/>
      <c r="E45" s="126"/>
      <c r="F45" s="126"/>
      <c r="G45" s="126"/>
      <c r="H45" s="126"/>
      <c r="I45" s="126"/>
      <c r="J45" s="285"/>
      <c r="K45" s="274"/>
      <c r="L45" s="274"/>
      <c r="M45" s="274"/>
      <c r="N45" s="274"/>
      <c r="O45" s="274"/>
      <c r="P45" s="274"/>
      <c r="Q45" s="274"/>
      <c r="R45" s="274"/>
      <c r="S45" s="274"/>
      <c r="T45" s="274"/>
      <c r="U45" s="274"/>
      <c r="V45" s="274"/>
      <c r="W45" s="274"/>
      <c r="X45" s="274"/>
      <c r="Y45" s="274"/>
      <c r="Z45" s="274"/>
      <c r="AA45" s="274"/>
      <c r="AB45" s="274"/>
      <c r="AC45" s="274"/>
      <c r="AD45" s="274"/>
      <c r="AE45" s="274"/>
      <c r="AF45" s="274"/>
      <c r="AG45" s="274"/>
      <c r="AH45" s="274"/>
      <c r="AI45" s="274"/>
      <c r="AJ45" s="274"/>
      <c r="AK45" s="274"/>
      <c r="AL45" s="274"/>
      <c r="AM45" s="274"/>
      <c r="AN45" s="274"/>
      <c r="AO45" s="274"/>
      <c r="AP45" s="274"/>
      <c r="AQ45" s="274"/>
      <c r="AR45" s="274"/>
      <c r="AS45" s="274"/>
      <c r="AU45" s="286"/>
      <c r="AV45" s="287"/>
      <c r="AW45" s="287"/>
      <c r="AX45" s="287"/>
      <c r="AY45" s="279"/>
      <c r="AZ45" s="279"/>
      <c r="BA45" s="279"/>
      <c r="BB45" s="93"/>
      <c r="BC45" s="269"/>
      <c r="BD45" s="269"/>
      <c r="BE45" s="269"/>
      <c r="BF45" s="269"/>
      <c r="BG45" s="269"/>
      <c r="BH45" s="269"/>
      <c r="BI45" s="269"/>
      <c r="BJ45" s="269"/>
      <c r="BK45" s="269"/>
      <c r="BL45" s="269"/>
      <c r="BM45" s="269"/>
      <c r="BN45" s="269"/>
      <c r="BO45" s="269"/>
      <c r="BP45" s="269"/>
      <c r="BQ45" s="269"/>
      <c r="BR45" s="269"/>
      <c r="BS45" s="269"/>
      <c r="BT45" s="269"/>
      <c r="BU45" s="269"/>
      <c r="BV45" s="269"/>
      <c r="BW45" s="269"/>
      <c r="BX45" s="269"/>
      <c r="BY45" s="269"/>
      <c r="BZ45" s="269"/>
      <c r="CA45" s="269"/>
      <c r="CB45" s="269"/>
      <c r="CC45" s="269"/>
      <c r="CD45" s="269"/>
      <c r="CE45" s="269"/>
      <c r="CF45" s="269"/>
      <c r="CG45" s="269"/>
      <c r="CH45" s="269"/>
      <c r="CI45" s="269"/>
      <c r="CJ45" s="269"/>
      <c r="CK45" s="269"/>
      <c r="CL45" s="269"/>
      <c r="CM45" s="269"/>
      <c r="CN45" s="269"/>
      <c r="CO45" s="269"/>
      <c r="CP45" s="269"/>
      <c r="CQ45" s="269"/>
      <c r="CR45" s="269"/>
      <c r="CS45" s="269"/>
      <c r="CT45" s="269"/>
      <c r="CU45" s="269"/>
      <c r="CV45" s="269"/>
      <c r="CW45" s="269"/>
      <c r="CX45" s="269"/>
      <c r="CY45" s="269"/>
      <c r="CZ45" s="269"/>
      <c r="DA45" s="269"/>
      <c r="DB45" s="269"/>
      <c r="DC45" s="269"/>
      <c r="DD45" s="269"/>
      <c r="DE45" s="269"/>
      <c r="DF45" s="269"/>
      <c r="DG45" s="269"/>
      <c r="DH45" s="269"/>
      <c r="DI45" s="269"/>
      <c r="DJ45" s="269"/>
      <c r="DK45" s="269"/>
      <c r="DL45" s="269"/>
      <c r="DM45" s="269"/>
      <c r="DN45" s="269"/>
      <c r="DO45" s="269"/>
      <c r="DP45" s="269"/>
      <c r="DQ45" s="269"/>
      <c r="DR45" s="269"/>
      <c r="DS45" s="269"/>
      <c r="DT45" s="269"/>
      <c r="DU45" s="269"/>
      <c r="DV45" s="269"/>
      <c r="DW45" s="269"/>
      <c r="DX45" s="269"/>
      <c r="DY45" s="269"/>
      <c r="DZ45" s="269"/>
      <c r="EA45" s="269"/>
      <c r="EB45" s="269"/>
      <c r="EC45" s="269"/>
      <c r="ED45" s="269"/>
      <c r="EE45" s="269"/>
      <c r="EF45" s="269"/>
      <c r="EG45" s="269"/>
      <c r="EH45" s="269"/>
      <c r="EI45" s="269"/>
      <c r="EJ45" s="269"/>
      <c r="EK45" s="269"/>
      <c r="EL45" s="269"/>
      <c r="EM45" s="269"/>
      <c r="EN45" s="269"/>
      <c r="EO45" s="269"/>
      <c r="EP45" s="269"/>
      <c r="EQ45" s="269"/>
      <c r="ER45" s="269"/>
      <c r="ES45" s="269"/>
      <c r="ET45" s="269"/>
      <c r="EU45" s="269"/>
      <c r="EV45" s="269"/>
      <c r="EW45" s="269"/>
      <c r="EX45" s="269"/>
      <c r="EY45" s="269"/>
      <c r="EZ45" s="269"/>
      <c r="FA45" s="269"/>
      <c r="FB45" s="269"/>
      <c r="FC45" s="269"/>
      <c r="FD45" s="269"/>
      <c r="FE45" s="269"/>
      <c r="FF45" s="269"/>
      <c r="FG45" s="269"/>
      <c r="FH45" s="269"/>
      <c r="FI45" s="269"/>
      <c r="FJ45" s="269"/>
      <c r="FK45" s="269"/>
      <c r="FL45" s="269"/>
      <c r="FM45" s="269"/>
      <c r="FN45" s="269"/>
      <c r="FO45" s="269"/>
      <c r="FP45" s="269"/>
      <c r="FQ45" s="269"/>
      <c r="FR45" s="269"/>
      <c r="FS45" s="269"/>
      <c r="FT45" s="269"/>
      <c r="FU45" s="269"/>
      <c r="FV45" s="269"/>
      <c r="FW45" s="269"/>
      <c r="FX45" s="269"/>
      <c r="FY45" s="269"/>
      <c r="FZ45" s="269"/>
      <c r="GA45" s="269"/>
      <c r="GB45" s="269"/>
      <c r="GC45" s="269"/>
      <c r="GD45" s="269"/>
      <c r="GE45" s="269"/>
      <c r="GF45" s="269"/>
      <c r="GG45" s="269"/>
      <c r="GH45" s="269"/>
      <c r="GI45" s="269"/>
      <c r="GJ45" s="269"/>
      <c r="GK45" s="269"/>
      <c r="GL45" s="269"/>
      <c r="GM45" s="269"/>
      <c r="GN45" s="269"/>
      <c r="GO45" s="269"/>
      <c r="GP45" s="269"/>
      <c r="GQ45" s="269"/>
      <c r="GR45" s="269"/>
      <c r="GS45" s="269"/>
      <c r="GT45" s="269"/>
      <c r="GU45" s="269"/>
      <c r="GV45" s="269"/>
      <c r="GW45" s="269"/>
      <c r="GX45" s="269"/>
      <c r="GY45" s="269"/>
      <c r="GZ45" s="269"/>
      <c r="HA45" s="269"/>
      <c r="HB45" s="269"/>
      <c r="HD45" s="282"/>
      <c r="HE45" s="268"/>
      <c r="HF45" s="268"/>
      <c r="HG45" s="268"/>
      <c r="HH45" s="268"/>
      <c r="HI45" s="268"/>
      <c r="HJ45" s="268"/>
      <c r="HK45" s="268"/>
      <c r="HO45" s="282"/>
      <c r="HP45" s="268"/>
      <c r="HQ45" s="268"/>
      <c r="HR45" s="268"/>
      <c r="HS45" s="268"/>
      <c r="HT45" s="268"/>
      <c r="HU45" s="268"/>
      <c r="HV45" s="268"/>
      <c r="HY45" s="136"/>
      <c r="HZ45" s="137"/>
      <c r="IA45" s="137"/>
      <c r="IB45" s="137"/>
      <c r="IC45" s="137"/>
      <c r="ID45" s="137"/>
      <c r="IE45" s="137"/>
      <c r="IF45" s="137"/>
      <c r="IG45" s="137"/>
      <c r="IH45" s="137"/>
      <c r="II45" s="126"/>
      <c r="IJ45" s="134"/>
      <c r="IK45" s="134"/>
      <c r="IL45" s="134"/>
      <c r="IM45" s="134"/>
      <c r="IN45" s="134"/>
      <c r="IO45" s="134"/>
      <c r="IP45" s="138"/>
      <c r="IQ45" s="126"/>
      <c r="IR45" s="126"/>
      <c r="IS45" s="126"/>
      <c r="IT45" s="126"/>
      <c r="IU45" s="126"/>
      <c r="IV45" s="126"/>
      <c r="IW45" s="126"/>
      <c r="IX45" s="126"/>
      <c r="IY45" s="126"/>
      <c r="IZ45" s="126"/>
    </row>
    <row r="46" spans="2:261" ht="0.95" customHeight="1" x14ac:dyDescent="0.25">
      <c r="AI46" s="138"/>
      <c r="AJ46" s="139"/>
      <c r="AK46" s="139"/>
      <c r="AL46" s="139"/>
      <c r="AM46" s="139"/>
      <c r="AN46" s="139"/>
      <c r="AO46" s="139"/>
      <c r="AP46" s="139"/>
      <c r="AQ46" s="139"/>
      <c r="HB46" s="140"/>
      <c r="HD46" s="135"/>
      <c r="HG46" s="93"/>
      <c r="HH46" s="93"/>
      <c r="HI46" s="93"/>
      <c r="HJ46" s="93"/>
      <c r="HK46" s="93"/>
      <c r="HL46" s="93"/>
      <c r="HN46" s="93"/>
      <c r="HO46" s="93"/>
      <c r="HP46" s="93"/>
      <c r="HQ46" s="93"/>
      <c r="HS46" s="93"/>
      <c r="HT46" s="93"/>
      <c r="HU46" s="93"/>
      <c r="HV46" s="93"/>
      <c r="HW46" s="93"/>
      <c r="HX46" s="93"/>
    </row>
    <row r="47" spans="2:261" ht="0.95" customHeight="1" x14ac:dyDescent="0.25">
      <c r="B47" s="105" t="s">
        <v>33</v>
      </c>
      <c r="AJ47" s="138"/>
      <c r="AK47" s="139"/>
      <c r="AL47" s="139"/>
      <c r="AM47" s="139"/>
      <c r="AN47" s="139"/>
      <c r="AO47" s="139"/>
      <c r="AP47" s="139"/>
      <c r="AQ47" s="139"/>
      <c r="AR47" s="139"/>
      <c r="EN47" s="135"/>
      <c r="FY47" s="291" t="s">
        <v>34</v>
      </c>
      <c r="FZ47" s="291"/>
      <c r="GA47" s="291"/>
      <c r="GB47" s="291"/>
      <c r="GC47" s="291"/>
      <c r="GD47" s="291"/>
      <c r="GE47" s="291"/>
      <c r="GF47" s="291"/>
      <c r="GG47" s="291"/>
      <c r="GH47" s="291"/>
      <c r="GI47" s="291"/>
      <c r="GJ47" s="291"/>
      <c r="GK47" s="291"/>
      <c r="GL47" s="291"/>
      <c r="GM47" s="291"/>
      <c r="GN47" s="291"/>
      <c r="GO47" s="291"/>
      <c r="GP47" s="291"/>
      <c r="GQ47" s="291"/>
      <c r="GR47" s="291"/>
      <c r="GS47" s="291"/>
      <c r="GT47" s="291"/>
      <c r="GU47" s="291"/>
      <c r="GV47" s="291"/>
    </row>
    <row r="48" spans="2:261" ht="0.95" customHeight="1" x14ac:dyDescent="0.2">
      <c r="B48" s="126" t="s">
        <v>22</v>
      </c>
      <c r="AI48" s="138"/>
      <c r="AJ48" s="139"/>
      <c r="AK48" s="139"/>
      <c r="AL48" s="139"/>
      <c r="AM48" s="139"/>
      <c r="AN48" s="139"/>
      <c r="AO48" s="139"/>
      <c r="AP48" s="139"/>
      <c r="AQ48" s="139"/>
      <c r="EM48" s="135"/>
    </row>
    <row r="50" spans="35:143" ht="0.95" customHeight="1" x14ac:dyDescent="0.2">
      <c r="AI50" s="138"/>
      <c r="AJ50" s="139"/>
      <c r="AK50" s="139"/>
      <c r="AL50" s="139"/>
      <c r="AM50" s="139"/>
      <c r="AN50" s="139"/>
      <c r="AO50" s="139"/>
      <c r="AP50" s="139"/>
      <c r="AQ50" s="139"/>
      <c r="EM50" s="135"/>
    </row>
    <row r="58" spans="35:143" ht="0.95" customHeight="1" x14ac:dyDescent="0.2">
      <c r="AI58" s="138"/>
      <c r="AJ58" s="139"/>
      <c r="AK58" s="139"/>
      <c r="AL58" s="139"/>
      <c r="AM58" s="139"/>
      <c r="AN58" s="139"/>
      <c r="AO58" s="139"/>
      <c r="AP58" s="139"/>
      <c r="AQ58" s="139"/>
      <c r="EM58" s="135"/>
    </row>
    <row r="59" spans="35:143" ht="0.95" customHeight="1" x14ac:dyDescent="0.2">
      <c r="AI59" s="138"/>
      <c r="AJ59" s="139"/>
      <c r="AK59" s="139"/>
      <c r="AL59" s="139"/>
      <c r="AM59" s="139"/>
      <c r="AN59" s="139"/>
      <c r="AO59" s="139"/>
      <c r="AP59" s="139"/>
      <c r="AQ59" s="139"/>
      <c r="EM59" s="135"/>
    </row>
    <row r="60" spans="35:143" ht="0.95" customHeight="1" x14ac:dyDescent="0.2">
      <c r="AI60" s="138"/>
      <c r="AJ60" s="139"/>
      <c r="AK60" s="139"/>
      <c r="AL60" s="139"/>
      <c r="AM60" s="139"/>
      <c r="AN60" s="139"/>
      <c r="AO60" s="139"/>
      <c r="AP60" s="139"/>
      <c r="AQ60" s="139"/>
      <c r="EM60" s="135"/>
    </row>
    <row r="61" spans="35:143" ht="0.95" customHeight="1" x14ac:dyDescent="0.2">
      <c r="AI61" s="138"/>
      <c r="AJ61" s="139"/>
      <c r="AK61" s="139"/>
      <c r="AL61" s="139"/>
      <c r="AM61" s="139"/>
      <c r="AN61" s="139"/>
      <c r="AO61" s="139"/>
      <c r="AP61" s="139"/>
      <c r="AQ61" s="139"/>
    </row>
    <row r="62" spans="35:143" ht="0.95" customHeight="1" x14ac:dyDescent="0.2">
      <c r="AI62" s="138"/>
      <c r="AJ62" s="139"/>
      <c r="AK62" s="139"/>
      <c r="AL62" s="139"/>
      <c r="AM62" s="139"/>
      <c r="AN62" s="139"/>
      <c r="AO62" s="139"/>
      <c r="AP62" s="139"/>
      <c r="AQ62" s="139"/>
      <c r="EM62" s="135"/>
    </row>
    <row r="63" spans="35:143" ht="0.95" customHeight="1" x14ac:dyDescent="0.2">
      <c r="AI63" s="138"/>
      <c r="AJ63" s="139"/>
      <c r="AK63" s="139"/>
      <c r="AL63" s="139"/>
      <c r="AM63" s="139"/>
      <c r="AN63" s="139"/>
      <c r="AO63" s="139"/>
      <c r="AP63" s="139"/>
      <c r="AQ63" s="139"/>
      <c r="EM63" s="135"/>
    </row>
    <row r="64" spans="35:143" ht="0.95" customHeight="1" x14ac:dyDescent="0.2">
      <c r="AI64" s="138"/>
      <c r="AJ64" s="139"/>
      <c r="AK64" s="139"/>
      <c r="AL64" s="139"/>
      <c r="AM64" s="139"/>
      <c r="AN64" s="139"/>
      <c r="AO64" s="139"/>
      <c r="AP64" s="139"/>
      <c r="AQ64" s="139"/>
      <c r="EM64" s="135"/>
    </row>
    <row r="65" spans="35:143" ht="0.95" customHeight="1" x14ac:dyDescent="0.2">
      <c r="AI65" s="138"/>
      <c r="AJ65" s="139"/>
      <c r="AK65" s="139"/>
      <c r="AL65" s="139"/>
      <c r="AM65" s="139"/>
      <c r="AN65" s="139"/>
      <c r="AO65" s="139"/>
      <c r="AP65" s="139"/>
      <c r="AQ65" s="139"/>
      <c r="EM65" s="135"/>
    </row>
    <row r="69" spans="35:143" ht="0.95" customHeight="1" x14ac:dyDescent="0.2">
      <c r="AI69" s="138"/>
      <c r="AJ69" s="139"/>
      <c r="AK69" s="139"/>
      <c r="AL69" s="139"/>
      <c r="AM69" s="139"/>
      <c r="AN69" s="139"/>
      <c r="AO69" s="139"/>
      <c r="AP69" s="139"/>
      <c r="AQ69" s="139"/>
      <c r="EM69" s="135"/>
    </row>
    <row r="101" spans="197:197" ht="0.95" customHeight="1" x14ac:dyDescent="0.2">
      <c r="GO101" s="143"/>
    </row>
    <row r="102" spans="197:197" ht="0.95" customHeight="1" x14ac:dyDescent="0.2">
      <c r="GO102" s="143"/>
    </row>
    <row r="103" spans="197:197" ht="0.95" customHeight="1" x14ac:dyDescent="0.2">
      <c r="GO103" s="143"/>
    </row>
    <row r="104" spans="197:197" ht="0.95" customHeight="1" x14ac:dyDescent="0.2">
      <c r="GO104" s="143"/>
    </row>
    <row r="105" spans="197:197" ht="0.95" customHeight="1" x14ac:dyDescent="0.2">
      <c r="GO105" s="143"/>
    </row>
    <row r="106" spans="197:197" ht="0.95" customHeight="1" x14ac:dyDescent="0.2">
      <c r="GO106" s="143"/>
    </row>
    <row r="107" spans="197:197" ht="0.95" customHeight="1" x14ac:dyDescent="0.2">
      <c r="GO107" s="143"/>
    </row>
    <row r="108" spans="197:197" ht="0.95" customHeight="1" x14ac:dyDescent="0.2">
      <c r="GO108" s="143"/>
    </row>
    <row r="109" spans="197:197" ht="0.95" customHeight="1" x14ac:dyDescent="0.2">
      <c r="GO109" s="143"/>
    </row>
    <row r="110" spans="197:197" ht="0.95" customHeight="1" x14ac:dyDescent="0.2">
      <c r="GO110" s="143"/>
    </row>
    <row r="111" spans="197:197" ht="0.95" customHeight="1" x14ac:dyDescent="0.2">
      <c r="GO111" s="143"/>
    </row>
    <row r="112" spans="197:197" ht="0.95" customHeight="1" x14ac:dyDescent="0.2">
      <c r="GO112" s="143"/>
    </row>
    <row r="113" spans="197:197" ht="0.95" customHeight="1" x14ac:dyDescent="0.2">
      <c r="GO113" s="143"/>
    </row>
    <row r="114" spans="197:197" ht="0.95" customHeight="1" x14ac:dyDescent="0.2">
      <c r="GO114" s="143"/>
    </row>
    <row r="115" spans="197:197" ht="0.95" customHeight="1" x14ac:dyDescent="0.2">
      <c r="GO115" s="143"/>
    </row>
    <row r="116" spans="197:197" ht="0.95" customHeight="1" x14ac:dyDescent="0.2">
      <c r="GO116" s="143"/>
    </row>
    <row r="117" spans="197:197" ht="0.95" customHeight="1" x14ac:dyDescent="0.2">
      <c r="GO117" s="143"/>
    </row>
    <row r="118" spans="197:197" ht="0.95" customHeight="1" x14ac:dyDescent="0.2">
      <c r="GO118" s="143"/>
    </row>
    <row r="119" spans="197:197" ht="0.95" customHeight="1" x14ac:dyDescent="0.2">
      <c r="GO119" s="143"/>
    </row>
    <row r="120" spans="197:197" ht="0.95" customHeight="1" x14ac:dyDescent="0.2">
      <c r="GO120" s="143"/>
    </row>
    <row r="121" spans="197:197" ht="0.95" customHeight="1" x14ac:dyDescent="0.2">
      <c r="GO121" s="143"/>
    </row>
    <row r="122" spans="197:197" ht="0.95" customHeight="1" x14ac:dyDescent="0.2">
      <c r="GO122" s="143"/>
    </row>
    <row r="123" spans="197:197" ht="0.95" customHeight="1" x14ac:dyDescent="0.2">
      <c r="GO123" s="143"/>
    </row>
    <row r="124" spans="197:197" ht="0.95" customHeight="1" x14ac:dyDescent="0.2">
      <c r="GO124" s="143"/>
    </row>
    <row r="125" spans="197:197" ht="0.95" customHeight="1" x14ac:dyDescent="0.2">
      <c r="GO125" s="143"/>
    </row>
    <row r="126" spans="197:197" ht="0.95" customHeight="1" x14ac:dyDescent="0.2">
      <c r="GO126" s="143"/>
    </row>
    <row r="127" spans="197:197" ht="0.95" customHeight="1" x14ac:dyDescent="0.2">
      <c r="GO127" s="143"/>
    </row>
    <row r="128" spans="197:197" ht="0.95" customHeight="1" x14ac:dyDescent="0.2">
      <c r="GO128" s="143"/>
    </row>
    <row r="129" spans="197:197" ht="0.95" customHeight="1" x14ac:dyDescent="0.2">
      <c r="GO129" s="143"/>
    </row>
    <row r="130" spans="197:197" ht="0.95" customHeight="1" x14ac:dyDescent="0.2">
      <c r="GO130" s="143"/>
    </row>
    <row r="131" spans="197:197" ht="0.95" customHeight="1" x14ac:dyDescent="0.2">
      <c r="GO131" s="143"/>
    </row>
    <row r="132" spans="197:197" ht="0.95" customHeight="1" x14ac:dyDescent="0.2">
      <c r="GO132" s="143"/>
    </row>
    <row r="133" spans="197:197" ht="0.95" customHeight="1" x14ac:dyDescent="0.2">
      <c r="GO133" s="143"/>
    </row>
    <row r="134" spans="197:197" ht="0.95" customHeight="1" x14ac:dyDescent="0.2">
      <c r="GO134" s="143"/>
    </row>
    <row r="135" spans="197:197" ht="0.95" customHeight="1" x14ac:dyDescent="0.2">
      <c r="GO135" s="143"/>
    </row>
    <row r="136" spans="197:197" ht="0.95" customHeight="1" x14ac:dyDescent="0.2">
      <c r="GO136" s="143"/>
    </row>
    <row r="137" spans="197:197" ht="0.95" customHeight="1" x14ac:dyDescent="0.2">
      <c r="GO137" s="143"/>
    </row>
    <row r="138" spans="197:197" ht="0.95" customHeight="1" x14ac:dyDescent="0.2">
      <c r="GO138" s="143"/>
    </row>
    <row r="139" spans="197:197" ht="0.95" customHeight="1" x14ac:dyDescent="0.2">
      <c r="GO139" s="143"/>
    </row>
    <row r="140" spans="197:197" ht="0.95" customHeight="1" x14ac:dyDescent="0.2">
      <c r="GO140" s="143"/>
    </row>
    <row r="141" spans="197:197" ht="0.95" customHeight="1" x14ac:dyDescent="0.2">
      <c r="GO141" s="143"/>
    </row>
    <row r="142" spans="197:197" ht="0.95" customHeight="1" x14ac:dyDescent="0.2">
      <c r="GO142" s="143"/>
    </row>
    <row r="143" spans="197:197" ht="0.95" customHeight="1" x14ac:dyDescent="0.2">
      <c r="GO143" s="143"/>
    </row>
    <row r="144" spans="197:197" ht="0.95" customHeight="1" x14ac:dyDescent="0.2">
      <c r="GO144" s="143"/>
    </row>
    <row r="145" spans="197:197" ht="0.95" customHeight="1" x14ac:dyDescent="0.2">
      <c r="GO145" s="143"/>
    </row>
    <row r="146" spans="197:197" ht="0.95" customHeight="1" x14ac:dyDescent="0.2">
      <c r="GO146" s="143"/>
    </row>
    <row r="147" spans="197:197" ht="0.95" customHeight="1" x14ac:dyDescent="0.2">
      <c r="GO147" s="143"/>
    </row>
    <row r="148" spans="197:197" ht="0.95" customHeight="1" x14ac:dyDescent="0.2">
      <c r="GO148" s="143"/>
    </row>
    <row r="149" spans="197:197" ht="0.95" customHeight="1" x14ac:dyDescent="0.2">
      <c r="GO149" s="143"/>
    </row>
    <row r="150" spans="197:197" ht="0.95" customHeight="1" x14ac:dyDescent="0.2">
      <c r="GO150" s="143"/>
    </row>
    <row r="151" spans="197:197" ht="0.95" customHeight="1" x14ac:dyDescent="0.2">
      <c r="GO151" s="143"/>
    </row>
    <row r="152" spans="197:197" ht="0.95" customHeight="1" x14ac:dyDescent="0.2">
      <c r="GO152" s="143"/>
    </row>
    <row r="153" spans="197:197" ht="0.95" customHeight="1" x14ac:dyDescent="0.2">
      <c r="GO153" s="143"/>
    </row>
    <row r="154" spans="197:197" ht="0.95" customHeight="1" x14ac:dyDescent="0.2">
      <c r="GO154" s="143"/>
    </row>
    <row r="155" spans="197:197" ht="0.95" customHeight="1" x14ac:dyDescent="0.2">
      <c r="GO155" s="143"/>
    </row>
    <row r="156" spans="197:197" ht="0.95" customHeight="1" x14ac:dyDescent="0.2">
      <c r="GO156" s="143"/>
    </row>
    <row r="157" spans="197:197" ht="0.95" customHeight="1" x14ac:dyDescent="0.2">
      <c r="GO157" s="143"/>
    </row>
    <row r="158" spans="197:197" ht="0.95" customHeight="1" x14ac:dyDescent="0.2">
      <c r="GO158" s="143"/>
    </row>
    <row r="159" spans="197:197" ht="0.95" customHeight="1" x14ac:dyDescent="0.2">
      <c r="GO159" s="143"/>
    </row>
    <row r="160" spans="197:197" ht="0.95" customHeight="1" x14ac:dyDescent="0.2">
      <c r="GO160" s="143"/>
    </row>
    <row r="161" spans="197:197" ht="0.95" customHeight="1" x14ac:dyDescent="0.2">
      <c r="GO161" s="143"/>
    </row>
    <row r="162" spans="197:197" ht="0.95" customHeight="1" x14ac:dyDescent="0.2">
      <c r="GO162" s="143"/>
    </row>
    <row r="163" spans="197:197" ht="0.95" customHeight="1" x14ac:dyDescent="0.2">
      <c r="GO163" s="143"/>
    </row>
    <row r="164" spans="197:197" ht="0.95" customHeight="1" x14ac:dyDescent="0.2">
      <c r="GO164" s="143"/>
    </row>
    <row r="165" spans="197:197" ht="0.95" customHeight="1" x14ac:dyDescent="0.2">
      <c r="GO165" s="143"/>
    </row>
    <row r="166" spans="197:197" ht="0.95" customHeight="1" x14ac:dyDescent="0.2">
      <c r="GO166" s="143"/>
    </row>
    <row r="167" spans="197:197" ht="0.95" customHeight="1" x14ac:dyDescent="0.2">
      <c r="GO167" s="143"/>
    </row>
    <row r="168" spans="197:197" ht="0.95" customHeight="1" x14ac:dyDescent="0.2">
      <c r="GO168" s="143"/>
    </row>
    <row r="169" spans="197:197" ht="0.95" customHeight="1" x14ac:dyDescent="0.2">
      <c r="GO169" s="143"/>
    </row>
    <row r="170" spans="197:197" ht="0.95" customHeight="1" x14ac:dyDescent="0.2">
      <c r="GO170" s="143"/>
    </row>
    <row r="171" spans="197:197" ht="0.95" customHeight="1" x14ac:dyDescent="0.2">
      <c r="GO171" s="143"/>
    </row>
    <row r="172" spans="197:197" ht="0.95" customHeight="1" x14ac:dyDescent="0.2">
      <c r="GO172" s="143"/>
    </row>
    <row r="173" spans="197:197" ht="0.95" customHeight="1" x14ac:dyDescent="0.2">
      <c r="GO173" s="143"/>
    </row>
    <row r="174" spans="197:197" ht="0.95" customHeight="1" x14ac:dyDescent="0.2">
      <c r="GO174" s="143"/>
    </row>
    <row r="175" spans="197:197" ht="0.95" customHeight="1" x14ac:dyDescent="0.2">
      <c r="GO175" s="143"/>
    </row>
    <row r="176" spans="197:197" ht="0.95" customHeight="1" x14ac:dyDescent="0.2">
      <c r="GO176" s="143"/>
    </row>
    <row r="177" spans="197:197" ht="0.95" customHeight="1" x14ac:dyDescent="0.2">
      <c r="GO177" s="143"/>
    </row>
    <row r="178" spans="197:197" ht="0.95" customHeight="1" x14ac:dyDescent="0.2">
      <c r="GO178" s="143"/>
    </row>
    <row r="179" spans="197:197" ht="0.95" customHeight="1" x14ac:dyDescent="0.2">
      <c r="GO179" s="143"/>
    </row>
    <row r="180" spans="197:197" ht="0.95" customHeight="1" x14ac:dyDescent="0.2">
      <c r="GO180" s="143"/>
    </row>
    <row r="181" spans="197:197" ht="0.95" customHeight="1" x14ac:dyDescent="0.2">
      <c r="GO181" s="143"/>
    </row>
    <row r="182" spans="197:197" ht="0.95" customHeight="1" x14ac:dyDescent="0.2">
      <c r="GO182" s="143"/>
    </row>
    <row r="183" spans="197:197" ht="0.95" customHeight="1" x14ac:dyDescent="0.2">
      <c r="GO183" s="143"/>
    </row>
    <row r="184" spans="197:197" ht="0.95" customHeight="1" x14ac:dyDescent="0.2">
      <c r="GO184" s="143"/>
    </row>
    <row r="185" spans="197:197" ht="0.95" customHeight="1" x14ac:dyDescent="0.2">
      <c r="GO185" s="143"/>
    </row>
    <row r="186" spans="197:197" ht="0.95" customHeight="1" x14ac:dyDescent="0.2">
      <c r="GO186" s="143"/>
    </row>
    <row r="187" spans="197:197" ht="0.95" customHeight="1" x14ac:dyDescent="0.2">
      <c r="GO187" s="143"/>
    </row>
    <row r="188" spans="197:197" ht="0.95" customHeight="1" x14ac:dyDescent="0.2">
      <c r="GO188" s="143"/>
    </row>
    <row r="189" spans="197:197" ht="0.95" customHeight="1" x14ac:dyDescent="0.2">
      <c r="GO189" s="143"/>
    </row>
    <row r="190" spans="197:197" ht="0.95" customHeight="1" x14ac:dyDescent="0.2">
      <c r="GO190" s="143"/>
    </row>
    <row r="191" spans="197:197" ht="0.95" customHeight="1" x14ac:dyDescent="0.2">
      <c r="GO191" s="143"/>
    </row>
    <row r="192" spans="197:197" ht="0.95" customHeight="1" x14ac:dyDescent="0.2">
      <c r="GO192" s="143"/>
    </row>
    <row r="193" spans="197:197" ht="0.95" customHeight="1" x14ac:dyDescent="0.2">
      <c r="GO193" s="143"/>
    </row>
    <row r="194" spans="197:197" ht="0.95" customHeight="1" x14ac:dyDescent="0.2">
      <c r="GO194" s="143"/>
    </row>
  </sheetData>
  <sheetProtection selectLockedCells="1"/>
  <mergeCells count="147">
    <mergeCell ref="FS45:GD45"/>
    <mergeCell ref="GE45:GP45"/>
    <mergeCell ref="GQ45:HB45"/>
    <mergeCell ref="HD45:HK45"/>
    <mergeCell ref="HO45:HV45"/>
    <mergeCell ref="FY47:GV47"/>
    <mergeCell ref="CY45:DJ45"/>
    <mergeCell ref="DK45:DV45"/>
    <mergeCell ref="DW45:EH45"/>
    <mergeCell ref="EI45:ET45"/>
    <mergeCell ref="EU45:FF45"/>
    <mergeCell ref="FG45:FR45"/>
    <mergeCell ref="J45:AS45"/>
    <mergeCell ref="AU45:BA45"/>
    <mergeCell ref="BC45:BN45"/>
    <mergeCell ref="BO45:BZ45"/>
    <mergeCell ref="CA45:CL45"/>
    <mergeCell ref="CM45:CX45"/>
    <mergeCell ref="B43:I44"/>
    <mergeCell ref="J43:AS44"/>
    <mergeCell ref="AU43:BA44"/>
    <mergeCell ref="HD43:HW44"/>
    <mergeCell ref="HY43:IH44"/>
    <mergeCell ref="II43:IP44"/>
    <mergeCell ref="AK41:BA41"/>
    <mergeCell ref="HD41:HW41"/>
    <mergeCell ref="HY41:IH41"/>
    <mergeCell ref="II41:IP41"/>
    <mergeCell ref="AK42:BA42"/>
    <mergeCell ref="HD42:HW42"/>
    <mergeCell ref="HY42:IH42"/>
    <mergeCell ref="II42:IP42"/>
    <mergeCell ref="FS38:GD38"/>
    <mergeCell ref="GE38:GP38"/>
    <mergeCell ref="GQ38:HB38"/>
    <mergeCell ref="HD38:HK38"/>
    <mergeCell ref="HO38:HV38"/>
    <mergeCell ref="AK40:BA40"/>
    <mergeCell ref="CY38:DJ38"/>
    <mergeCell ref="DK38:DV38"/>
    <mergeCell ref="DW38:EH38"/>
    <mergeCell ref="EI38:ET38"/>
    <mergeCell ref="EU38:FF38"/>
    <mergeCell ref="FG38:FR38"/>
    <mergeCell ref="J38:AS38"/>
    <mergeCell ref="AU38:BA38"/>
    <mergeCell ref="BC38:BN38"/>
    <mergeCell ref="BO38:BZ38"/>
    <mergeCell ref="CA38:CL38"/>
    <mergeCell ref="CM38:CX38"/>
    <mergeCell ref="B36:I37"/>
    <mergeCell ref="J36:AS37"/>
    <mergeCell ref="AU36:BA37"/>
    <mergeCell ref="HD36:HW37"/>
    <mergeCell ref="HY36:IH37"/>
    <mergeCell ref="II36:IP37"/>
    <mergeCell ref="AK34:BA34"/>
    <mergeCell ref="HD34:HW34"/>
    <mergeCell ref="HY34:IH34"/>
    <mergeCell ref="II34:IP34"/>
    <mergeCell ref="AK35:BA35"/>
    <mergeCell ref="HD35:HW35"/>
    <mergeCell ref="HY35:IH35"/>
    <mergeCell ref="II35:IP35"/>
    <mergeCell ref="FS31:GD31"/>
    <mergeCell ref="GE31:GP31"/>
    <mergeCell ref="GQ31:HB31"/>
    <mergeCell ref="HD31:HK31"/>
    <mergeCell ref="HO31:HV31"/>
    <mergeCell ref="AK33:BA33"/>
    <mergeCell ref="CY31:DJ31"/>
    <mergeCell ref="DK31:DV31"/>
    <mergeCell ref="DW31:EH31"/>
    <mergeCell ref="EI31:ET31"/>
    <mergeCell ref="EU31:FF31"/>
    <mergeCell ref="FG31:FR31"/>
    <mergeCell ref="J31:AS31"/>
    <mergeCell ref="AU31:BA31"/>
    <mergeCell ref="BC31:BN31"/>
    <mergeCell ref="BO31:BZ31"/>
    <mergeCell ref="CA31:CL31"/>
    <mergeCell ref="CM31:CX31"/>
    <mergeCell ref="B29:I30"/>
    <mergeCell ref="J29:AS30"/>
    <mergeCell ref="AU29:BA30"/>
    <mergeCell ref="HD29:HW30"/>
    <mergeCell ref="HY29:IH30"/>
    <mergeCell ref="II29:IP30"/>
    <mergeCell ref="AK27:BA27"/>
    <mergeCell ref="HD27:HW27"/>
    <mergeCell ref="HY27:IH27"/>
    <mergeCell ref="II27:IP27"/>
    <mergeCell ref="AK28:BA28"/>
    <mergeCell ref="HD28:HW28"/>
    <mergeCell ref="HY28:IH28"/>
    <mergeCell ref="II28:IP28"/>
    <mergeCell ref="FS24:GD24"/>
    <mergeCell ref="GE24:GP24"/>
    <mergeCell ref="GQ24:HB24"/>
    <mergeCell ref="HD24:HK24"/>
    <mergeCell ref="HO24:HV24"/>
    <mergeCell ref="AK26:BA26"/>
    <mergeCell ref="CY24:DJ24"/>
    <mergeCell ref="DK24:DV24"/>
    <mergeCell ref="DW24:EH24"/>
    <mergeCell ref="EI24:ET24"/>
    <mergeCell ref="EU24:FF24"/>
    <mergeCell ref="FG24:FR24"/>
    <mergeCell ref="J24:AS24"/>
    <mergeCell ref="AU24:BA24"/>
    <mergeCell ref="BC24:BN24"/>
    <mergeCell ref="BO24:BZ24"/>
    <mergeCell ref="CA24:CL24"/>
    <mergeCell ref="CM24:CX24"/>
    <mergeCell ref="AK19:BA19"/>
    <mergeCell ref="B22:I23"/>
    <mergeCell ref="J22:AS23"/>
    <mergeCell ref="AU22:BA23"/>
    <mergeCell ref="HD22:HW23"/>
    <mergeCell ref="HY22:IH23"/>
    <mergeCell ref="II22:IP23"/>
    <mergeCell ref="AK20:BA20"/>
    <mergeCell ref="HD20:HW20"/>
    <mergeCell ref="AK21:BA21"/>
    <mergeCell ref="HD21:HW21"/>
    <mergeCell ref="HY21:IH21"/>
    <mergeCell ref="II21:IP21"/>
    <mergeCell ref="B8:J8"/>
    <mergeCell ref="Q8:BA8"/>
    <mergeCell ref="BO8:BV8"/>
    <mergeCell ref="CC8:DN8"/>
    <mergeCell ref="EC8:EJ8"/>
    <mergeCell ref="EQ8:GB8"/>
    <mergeCell ref="GP8:GW8"/>
    <mergeCell ref="HD8:IP8"/>
    <mergeCell ref="B9:AJ9"/>
    <mergeCell ref="AK9:AS9"/>
    <mergeCell ref="B1:AR1"/>
    <mergeCell ref="BD1:FS1"/>
    <mergeCell ref="GX1:IO1"/>
    <mergeCell ref="B2:AR2"/>
    <mergeCell ref="BD2:FS3"/>
    <mergeCell ref="GX2:IO2"/>
    <mergeCell ref="BD4:FS4"/>
    <mergeCell ref="J5:BA5"/>
    <mergeCell ref="B7:AJ7"/>
    <mergeCell ref="AK7:BA7"/>
  </mergeCells>
  <conditionalFormatting sqref="B69:AH69 B66:B68 B48:AH48 B50:AH65 D47:AI47 B47">
    <cfRule type="expression" dxfId="69" priority="91">
      <formula>#REF!="ausgeblendet"</formula>
    </cfRule>
  </conditionalFormatting>
  <conditionalFormatting sqref="AK20:AK21 J22 AU22 J24 AU24">
    <cfRule type="expression" dxfId="68" priority="74">
      <formula>#REF!="ausgeblendet"</formula>
    </cfRule>
  </conditionalFormatting>
  <conditionalFormatting sqref="B25:AH25">
    <cfRule type="expression" dxfId="67" priority="75">
      <formula>#REF!="ausgeblendet"</formula>
    </cfRule>
  </conditionalFormatting>
  <conditionalFormatting sqref="BB19">
    <cfRule type="expression" dxfId="66" priority="76">
      <formula>#REF!="ausgeblendet"</formula>
    </cfRule>
  </conditionalFormatting>
  <conditionalFormatting sqref="AK27:AK28 J29 AU29 J31 AU31">
    <cfRule type="expression" dxfId="65" priority="55">
      <formula>#REF!="ausgeblendet"</formula>
    </cfRule>
  </conditionalFormatting>
  <conditionalFormatting sqref="HD26">
    <cfRule type="expression" dxfId="64" priority="56">
      <formula>#REF!="ausgeblendet"</formula>
    </cfRule>
  </conditionalFormatting>
  <conditionalFormatting sqref="BB26">
    <cfRule type="expression" dxfId="63" priority="57">
      <formula>#REF!="ausgeblendet"</formula>
    </cfRule>
  </conditionalFormatting>
  <conditionalFormatting sqref="AK34:AK35 J36 AU36 J38 AU38">
    <cfRule type="expression" dxfId="62" priority="37">
      <formula>#REF!="ausgeblendet"</formula>
    </cfRule>
  </conditionalFormatting>
  <conditionalFormatting sqref="HD33">
    <cfRule type="expression" dxfId="61" priority="38">
      <formula>#REF!="ausgeblendet"</formula>
    </cfRule>
  </conditionalFormatting>
  <conditionalFormatting sqref="BB33">
    <cfRule type="expression" dxfId="60" priority="39">
      <formula>#REF!="ausgeblendet"</formula>
    </cfRule>
  </conditionalFormatting>
  <conditionalFormatting sqref="AK41:AK42 J43 AU43 J45 AU45">
    <cfRule type="expression" dxfId="59" priority="19">
      <formula>#REF!="ausgeblendet"</formula>
    </cfRule>
  </conditionalFormatting>
  <conditionalFormatting sqref="HD40">
    <cfRule type="expression" dxfId="58" priority="20">
      <formula>#REF!="ausgeblendet"</formula>
    </cfRule>
  </conditionalFormatting>
  <conditionalFormatting sqref="BB40">
    <cfRule type="expression" dxfId="57" priority="21">
      <formula>#REF!="ausgeblendet"</formula>
    </cfRule>
  </conditionalFormatting>
  <conditionalFormatting sqref="B32:AH32">
    <cfRule type="expression" dxfId="56" priority="7">
      <formula>#REF!="ausgeblendet"</formula>
    </cfRule>
  </conditionalFormatting>
  <conditionalFormatting sqref="B39:AH39">
    <cfRule type="expression" dxfId="55" priority="5">
      <formula>#REF!="ausgeblendet"</formula>
    </cfRule>
  </conditionalFormatting>
  <conditionalFormatting sqref="B46:AH46">
    <cfRule type="expression" dxfId="54" priority="3">
      <formula>#REF!="ausgeblendet"</formula>
    </cfRule>
  </conditionalFormatting>
  <conditionalFormatting sqref="BC20:HC20">
    <cfRule type="cellIs" dxfId="53" priority="68" operator="equal">
      <formula>#REF!</formula>
    </cfRule>
  </conditionalFormatting>
  <conditionalFormatting sqref="BB20:HC20">
    <cfRule type="cellIs" dxfId="52" priority="66" operator="equal">
      <formula>#REF!</formula>
    </cfRule>
    <cfRule type="cellIs" dxfId="51" priority="69" operator="equal">
      <formula>#REF!</formula>
    </cfRule>
  </conditionalFormatting>
  <conditionalFormatting sqref="BB25:HC25">
    <cfRule type="cellIs" dxfId="50" priority="67" operator="equal">
      <formula>#REF!</formula>
    </cfRule>
  </conditionalFormatting>
  <conditionalFormatting sqref="BC21:HC21">
    <cfRule type="cellIs" dxfId="49" priority="77" operator="equal">
      <formula>#REF!</formula>
    </cfRule>
    <cfRule type="cellIs" dxfId="48" priority="78" operator="equal">
      <formula>#REF!</formula>
    </cfRule>
    <cfRule type="cellIs" dxfId="47" priority="79" operator="equal">
      <formula>#REF!</formula>
    </cfRule>
    <cfRule type="cellIs" dxfId="46" priority="80" operator="equal">
      <formula>#REF!</formula>
    </cfRule>
  </conditionalFormatting>
  <conditionalFormatting sqref="BB22:HC22 HY20:HZ20">
    <cfRule type="cellIs" dxfId="45" priority="62" operator="between">
      <formula>#REF!</formula>
      <formula>#REF!</formula>
    </cfRule>
    <cfRule type="cellIs" dxfId="44" priority="63" operator="between">
      <formula>#REF!</formula>
      <formula>#REF!</formula>
    </cfRule>
    <cfRule type="cellIs" dxfId="43" priority="64" operator="between">
      <formula>#REF!</formula>
      <formula>#REF!</formula>
    </cfRule>
    <cfRule type="cellIs" dxfId="42" priority="65" operator="between">
      <formula>#REF!</formula>
      <formula>#REF!</formula>
    </cfRule>
  </conditionalFormatting>
  <conditionalFormatting sqref="BC27:HC27">
    <cfRule type="cellIs" dxfId="41" priority="49" operator="equal">
      <formula>#REF!</formula>
    </cfRule>
  </conditionalFormatting>
  <conditionalFormatting sqref="BB27:HC27">
    <cfRule type="cellIs" dxfId="40" priority="48" operator="equal">
      <formula>#REF!</formula>
    </cfRule>
    <cfRule type="cellIs" dxfId="39" priority="50" operator="equal">
      <formula>#REF!</formula>
    </cfRule>
  </conditionalFormatting>
  <conditionalFormatting sqref="BC28:HC28">
    <cfRule type="cellIs" dxfId="38" priority="58" operator="equal">
      <formula>#REF!</formula>
    </cfRule>
    <cfRule type="cellIs" dxfId="37" priority="59" operator="equal">
      <formula>#REF!</formula>
    </cfRule>
    <cfRule type="cellIs" dxfId="36" priority="60" operator="equal">
      <formula>#REF!</formula>
    </cfRule>
    <cfRule type="cellIs" dxfId="35" priority="61" operator="equal">
      <formula>#REF!</formula>
    </cfRule>
  </conditionalFormatting>
  <conditionalFormatting sqref="BB29:HC29">
    <cfRule type="cellIs" dxfId="34" priority="44" operator="between">
      <formula>#REF!</formula>
      <formula>#REF!</formula>
    </cfRule>
    <cfRule type="cellIs" dxfId="33" priority="45" operator="between">
      <formula>#REF!</formula>
      <formula>#REF!</formula>
    </cfRule>
    <cfRule type="cellIs" dxfId="32" priority="46" operator="between">
      <formula>#REF!</formula>
      <formula>#REF!</formula>
    </cfRule>
    <cfRule type="cellIs" dxfId="31" priority="47" operator="between">
      <formula>#REF!</formula>
      <formula>#REF!</formula>
    </cfRule>
  </conditionalFormatting>
  <conditionalFormatting sqref="BC34:HC34">
    <cfRule type="cellIs" dxfId="30" priority="31" operator="equal">
      <formula>#REF!</formula>
    </cfRule>
  </conditionalFormatting>
  <conditionalFormatting sqref="BB34:HC34">
    <cfRule type="cellIs" dxfId="29" priority="30" operator="equal">
      <formula>#REF!</formula>
    </cfRule>
    <cfRule type="cellIs" dxfId="28" priority="32" operator="equal">
      <formula>#REF!</formula>
    </cfRule>
  </conditionalFormatting>
  <conditionalFormatting sqref="BC35:HC35">
    <cfRule type="cellIs" dxfId="27" priority="40" operator="equal">
      <formula>#REF!</formula>
    </cfRule>
    <cfRule type="cellIs" dxfId="26" priority="41" operator="equal">
      <formula>#REF!</formula>
    </cfRule>
    <cfRule type="cellIs" dxfId="25" priority="42" operator="equal">
      <formula>#REF!</formula>
    </cfRule>
    <cfRule type="cellIs" dxfId="24" priority="43" operator="equal">
      <formula>#REF!</formula>
    </cfRule>
  </conditionalFormatting>
  <conditionalFormatting sqref="BB36:HC36">
    <cfRule type="cellIs" dxfId="23" priority="26" operator="between">
      <formula>#REF!</formula>
      <formula>#REF!</formula>
    </cfRule>
    <cfRule type="cellIs" dxfId="22" priority="27" operator="between">
      <formula>#REF!</formula>
      <formula>#REF!</formula>
    </cfRule>
    <cfRule type="cellIs" dxfId="21" priority="28" operator="between">
      <formula>#REF!</formula>
      <formula>#REF!</formula>
    </cfRule>
    <cfRule type="cellIs" dxfId="20" priority="29" operator="between">
      <formula>#REF!</formula>
      <formula>#REF!</formula>
    </cfRule>
  </conditionalFormatting>
  <conditionalFormatting sqref="BC41:HC41">
    <cfRule type="cellIs" dxfId="19" priority="13" operator="equal">
      <formula>#REF!</formula>
    </cfRule>
  </conditionalFormatting>
  <conditionalFormatting sqref="BB41:HC41">
    <cfRule type="cellIs" dxfId="18" priority="12" operator="equal">
      <formula>#REF!</formula>
    </cfRule>
    <cfRule type="cellIs" dxfId="17" priority="14" operator="equal">
      <formula>#REF!</formula>
    </cfRule>
  </conditionalFormatting>
  <conditionalFormatting sqref="BC42:HC42">
    <cfRule type="cellIs" dxfId="16" priority="22" operator="equal">
      <formula>#REF!</formula>
    </cfRule>
    <cfRule type="cellIs" dxfId="15" priority="23" operator="equal">
      <formula>#REF!</formula>
    </cfRule>
    <cfRule type="cellIs" dxfId="14" priority="24" operator="equal">
      <formula>#REF!</formula>
    </cfRule>
    <cfRule type="cellIs" dxfId="13" priority="25" operator="equal">
      <formula>#REF!</formula>
    </cfRule>
  </conditionalFormatting>
  <conditionalFormatting sqref="BB43:HC43">
    <cfRule type="cellIs" dxfId="12" priority="8" operator="between">
      <formula>#REF!</formula>
      <formula>#REF!</formula>
    </cfRule>
    <cfRule type="cellIs" dxfId="11" priority="9" operator="between">
      <formula>#REF!</formula>
      <formula>#REF!</formula>
    </cfRule>
    <cfRule type="cellIs" dxfId="10" priority="10" operator="between">
      <formula>#REF!</formula>
      <formula>#REF!</formula>
    </cfRule>
    <cfRule type="cellIs" dxfId="9" priority="11" operator="between">
      <formula>#REF!</formula>
      <formula>#REF!</formula>
    </cfRule>
  </conditionalFormatting>
  <conditionalFormatting sqref="BB32:HC32">
    <cfRule type="cellIs" dxfId="8" priority="6" operator="equal">
      <formula>#REF!</formula>
    </cfRule>
  </conditionalFormatting>
  <conditionalFormatting sqref="BB39:HC39">
    <cfRule type="cellIs" dxfId="7" priority="4" operator="equal">
      <formula>#REF!</formula>
    </cfRule>
  </conditionalFormatting>
  <conditionalFormatting sqref="BB46:HC46">
    <cfRule type="cellIs" dxfId="6" priority="2" operator="equal">
      <formula>#REF!</formula>
    </cfRule>
  </conditionalFormatting>
  <dataValidations count="5">
    <dataValidation type="whole" allowBlank="1" showInputMessage="1" showErrorMessage="1" sqref="AK9:AS9 B8:J8 BO8:BV8 EC8:EJ8 GP8:GW8" xr:uid="{E634A1D9-6E77-4E33-83AE-3AC0C17583D5}">
      <formula1>0</formula1>
      <formula2>120</formula2>
    </dataValidation>
    <dataValidation type="date" allowBlank="1" showInputMessage="1" showErrorMessage="1" sqref="AK28:AZ28 AK21:AZ21 AK35:AZ35 AK42:AZ42" xr:uid="{9B578E4D-E889-4FED-82CB-CF52FB0973C1}">
      <formula1>43100</formula1>
      <formula2>#REF!</formula2>
    </dataValidation>
    <dataValidation type="list" allowBlank="1" showInputMessage="1" showErrorMessage="1" sqref="AK20 J43 J45 AK41 J36 J38 AK34 J29 J31 AK27 J24 J22" xr:uid="{F137D131-7306-4459-8DC4-173600AB1E68}">
      <formula1>#REF!</formula1>
    </dataValidation>
    <dataValidation type="list" allowBlank="1" showInputMessage="1" showErrorMessage="1" sqref="CN1" xr:uid="{B7899860-3719-4823-B4E8-219BD01DB2E9}">
      <formula1>$DR$51:$DR$52</formula1>
    </dataValidation>
    <dataValidation type="date" allowBlank="1" showInputMessage="1" showErrorMessage="1" sqref="AK26 AK19 AK40 AK33" xr:uid="{1FC18B67-D187-4BCA-885A-2F4CCD2D9355}">
      <formula1>19755</formula1>
      <formula2>24472</formula2>
    </dataValidation>
  </dataValidations>
  <hyperlinks>
    <hyperlink ref="B1" r:id="rId1" xr:uid="{3C00C32B-B44F-42BE-95BE-16BFD8FCF553}"/>
    <hyperlink ref="GX2" r:id="rId2" xr:uid="{8922D88F-D180-42D0-9FE4-F0E4C331B1C7}"/>
    <hyperlink ref="FY47" r:id="rId3" xr:uid="{64CA3D98-0FAA-469D-BBBC-F0BB5358CA18}"/>
  </hyperlinks>
  <pageMargins left="0" right="0" top="0.59055118110236227" bottom="0" header="0.31496062992125984" footer="0.31496062992125984"/>
  <pageSetup paperSize="9" orientation="landscape"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79" id="{00000000-000E-0000-0C00-000046000000}">
            <xm:f>'Vorruhe und Lücken'!$J$45="kann nicht erfüllt werden"</xm:f>
            <x14:dxf>
              <font>
                <strike val="0"/>
                <color theme="0"/>
              </font>
              <fill>
                <patternFill patternType="none">
                  <bgColor auto="1"/>
                </patternFill>
              </fill>
            </x14:dxf>
          </x14:cfRule>
          <x14:cfRule type="expression" priority="980" id="{00000000-000E-0000-0C00-000047000000}">
            <xm:f>'Vorruhe und Lücken'!$J$45="ist erfüllt"</xm:f>
            <x14:dxf>
              <font>
                <strike val="0"/>
                <color theme="0"/>
              </font>
              <fill>
                <patternFill patternType="none">
                  <bgColor auto="1"/>
                </patternFill>
              </fill>
            </x14:dxf>
          </x14:cfRule>
          <xm:sqref>AU22 AU29 AU36 AU43</xm:sqref>
        </x14:conditionalFormatting>
        <x14:conditionalFormatting xmlns:xm="http://schemas.microsoft.com/office/excel/2006/main">
          <x14:cfRule type="expression" priority="981" id="{00000000-000E-0000-0C00-000048000000}">
            <xm:f>'Vorruhe und Lücken'!$J$47="ist erfüllt"</xm:f>
            <x14:dxf>
              <font>
                <strike val="0"/>
                <color theme="0"/>
              </font>
              <fill>
                <patternFill patternType="none">
                  <bgColor auto="1"/>
                </patternFill>
              </fill>
            </x14:dxf>
          </x14:cfRule>
          <x14:cfRule type="expression" priority="982" id="{00000000-000E-0000-0C00-000049000000}">
            <xm:f>'Vorruhe und Lücken'!$J$47="kann nicht erfüllt werden"</xm:f>
            <x14:dxf>
              <font>
                <strike val="0"/>
                <color theme="0"/>
              </font>
              <fill>
                <patternFill patternType="none">
                  <bgColor auto="1"/>
                </patternFill>
              </fill>
            </x14:dxf>
          </x14:cfRule>
          <xm:sqref>AU24 AU31 AU38 AU45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6F8E652-62CC-46CD-862E-98B1CD4276A2}">
          <x14:formula1>
            <xm:f>' vor ReBeg (5)'!$J$20:$J$68</xm:f>
          </x14:formula1>
          <xm:sqref>AK7</xm:sqref>
        </x14:dataValidation>
        <x14:dataValidation type="list" allowBlank="1" showInputMessage="1" showErrorMessage="1" xr:uid="{22EF1FCE-2D93-4C35-A17A-B08A47DDD194}">
          <x14:formula1>
            <xm:f>' vor ReBeg (5)'!$G$19:$G$20</xm:f>
          </x14:formula1>
          <xm:sqref>CC8:DN8 HD8:IP8 EQ8:GB8 Q8:BA8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32A6D-9D26-4999-995C-0BE57A176EA7}">
  <dimension ref="B3:L69"/>
  <sheetViews>
    <sheetView workbookViewId="0">
      <selection activeCell="GP8" sqref="GP8:GW8"/>
    </sheetView>
  </sheetViews>
  <sheetFormatPr baseColWidth="10" defaultRowHeight="0.95" customHeight="1" x14ac:dyDescent="0.25"/>
  <cols>
    <col min="1" max="16384" width="11.42578125" style="93"/>
  </cols>
  <sheetData>
    <row r="3" spans="2:12" ht="0.95" customHeight="1" x14ac:dyDescent="0.25">
      <c r="B3" s="93" t="str">
        <f>IF(AND(OR('Vorruhe und Lücken'!J45="es fehlen noch Monate",'Vorruhe und Lücken'!J45="kann nicht erfüllt werden"),OR('Vorruhe und Lücken'!J47="ist erfüllt",'Vorruhe und Lücken'!J47="es fehlen noch Monate")),"Angaben zu den Versicherungszeiten sind nicht möglich","")</f>
        <v/>
      </c>
    </row>
    <row r="4" spans="2:12" ht="0.95" customHeight="1" x14ac:dyDescent="0.25">
      <c r="B4" s="93" t="str">
        <f>'ReBeg (5)'!J16</f>
        <v/>
      </c>
    </row>
    <row r="6" spans="2:12" ht="0.95" customHeight="1" x14ac:dyDescent="0.25">
      <c r="B6" s="269" t="str">
        <f>'ReBeg (5)'!F62&amp;"/"&amp;'ReBeg (5)'!H62</f>
        <v>63/0</v>
      </c>
      <c r="C6" s="261"/>
      <c r="D6" s="261"/>
      <c r="E6" s="261"/>
      <c r="F6" s="261"/>
      <c r="G6" s="261"/>
      <c r="H6" s="261"/>
      <c r="I6" s="261"/>
      <c r="J6" s="261"/>
      <c r="K6" s="261"/>
      <c r="L6" s="93" t="s">
        <v>66</v>
      </c>
    </row>
    <row r="7" spans="2:12" ht="0.95" customHeight="1" x14ac:dyDescent="0.25">
      <c r="B7" s="269" t="str">
        <f>'ReBeg (5)'!F63&amp;"/"&amp;'ReBeg (5)'!H63</f>
        <v>65/6</v>
      </c>
      <c r="C7" s="261"/>
      <c r="D7" s="261"/>
      <c r="E7" s="261"/>
      <c r="F7" s="261"/>
      <c r="G7" s="261"/>
      <c r="H7" s="261"/>
      <c r="I7" s="261"/>
      <c r="J7" s="261"/>
      <c r="K7" s="261"/>
    </row>
    <row r="8" spans="2:12" ht="0.95" customHeight="1" x14ac:dyDescent="0.25">
      <c r="B8" s="269" t="str">
        <f>'ReBeg (5)'!F64&amp;"/"&amp;'ReBeg (5)'!H64</f>
        <v>66/6</v>
      </c>
      <c r="C8" s="261"/>
      <c r="D8" s="261"/>
      <c r="E8" s="261"/>
      <c r="F8" s="261"/>
      <c r="G8" s="261"/>
      <c r="H8" s="261"/>
      <c r="I8" s="261"/>
      <c r="J8" s="261"/>
      <c r="K8" s="261"/>
    </row>
    <row r="9" spans="2:12" ht="0.95" customHeight="1" x14ac:dyDescent="0.25">
      <c r="B9" s="261"/>
      <c r="C9" s="261"/>
      <c r="D9" s="261"/>
      <c r="E9" s="261"/>
      <c r="F9" s="261"/>
      <c r="G9" s="261"/>
      <c r="H9" s="261"/>
      <c r="I9" s="261"/>
      <c r="J9" s="261"/>
      <c r="K9" s="261"/>
    </row>
    <row r="11" spans="2:12" ht="0.95" customHeight="1" x14ac:dyDescent="0.25">
      <c r="B11" s="293">
        <f>'ReBeg (5)'!M62</f>
        <v>24</v>
      </c>
      <c r="C11" s="268"/>
      <c r="D11" s="268"/>
      <c r="E11" s="268"/>
      <c r="F11" s="268"/>
      <c r="G11" s="268"/>
      <c r="H11" s="268"/>
      <c r="I11" s="268"/>
    </row>
    <row r="12" spans="2:12" ht="0.95" customHeight="1" x14ac:dyDescent="0.25">
      <c r="B12" s="292">
        <f>'ReBeg (5)'!M63</f>
        <v>54</v>
      </c>
      <c r="C12" s="263"/>
      <c r="D12" s="263"/>
      <c r="E12" s="263"/>
      <c r="F12" s="263"/>
      <c r="G12" s="263"/>
      <c r="H12" s="263"/>
      <c r="I12" s="258"/>
    </row>
    <row r="13" spans="2:12" ht="0.95" customHeight="1" x14ac:dyDescent="0.25">
      <c r="B13" s="292">
        <f>'ReBeg (5)'!M64</f>
        <v>66</v>
      </c>
      <c r="C13" s="258"/>
      <c r="D13" s="258"/>
      <c r="E13" s="258"/>
      <c r="F13" s="258"/>
      <c r="G13" s="258"/>
      <c r="H13" s="258"/>
      <c r="I13" s="268"/>
    </row>
    <row r="14" spans="2:12" ht="0.95" customHeight="1" x14ac:dyDescent="0.25">
      <c r="B14" s="258"/>
      <c r="C14" s="258"/>
      <c r="D14" s="258"/>
      <c r="E14" s="258"/>
      <c r="F14" s="258"/>
      <c r="G14" s="258"/>
      <c r="H14" s="258"/>
      <c r="I14" s="268"/>
    </row>
    <row r="19" spans="2:10" ht="0.95" customHeight="1" x14ac:dyDescent="0.25">
      <c r="B19" s="126" t="s">
        <v>1</v>
      </c>
      <c r="D19" s="126" t="s">
        <v>6</v>
      </c>
      <c r="G19" s="126" t="s">
        <v>50</v>
      </c>
      <c r="J19" s="126" t="s">
        <v>49</v>
      </c>
    </row>
    <row r="20" spans="2:10" ht="0.95" customHeight="1" x14ac:dyDescent="0.25">
      <c r="B20" s="126" t="s">
        <v>0</v>
      </c>
      <c r="D20" s="126" t="s">
        <v>19</v>
      </c>
      <c r="G20" s="126" t="s">
        <v>51</v>
      </c>
      <c r="J20" s="143">
        <v>43830</v>
      </c>
    </row>
    <row r="21" spans="2:10" ht="0.95" customHeight="1" x14ac:dyDescent="0.25">
      <c r="D21" s="126" t="s">
        <v>18</v>
      </c>
      <c r="G21" s="126"/>
      <c r="J21" s="143">
        <v>43861</v>
      </c>
    </row>
    <row r="22" spans="2:10" ht="0.95" customHeight="1" x14ac:dyDescent="0.25">
      <c r="J22" s="143">
        <v>43890</v>
      </c>
    </row>
    <row r="23" spans="2:10" ht="0.95" customHeight="1" x14ac:dyDescent="0.25">
      <c r="J23" s="143">
        <v>43921</v>
      </c>
    </row>
    <row r="24" spans="2:10" ht="0.95" customHeight="1" x14ac:dyDescent="0.25">
      <c r="J24" s="143">
        <v>43951</v>
      </c>
    </row>
    <row r="25" spans="2:10" ht="0.95" customHeight="1" x14ac:dyDescent="0.25">
      <c r="J25" s="143">
        <v>43982</v>
      </c>
    </row>
    <row r="26" spans="2:10" ht="0.95" customHeight="1" x14ac:dyDescent="0.25">
      <c r="J26" s="143">
        <v>44012</v>
      </c>
    </row>
    <row r="27" spans="2:10" ht="0.95" customHeight="1" x14ac:dyDescent="0.25">
      <c r="J27" s="143">
        <v>44043</v>
      </c>
    </row>
    <row r="28" spans="2:10" ht="0.95" customHeight="1" x14ac:dyDescent="0.25">
      <c r="J28" s="143">
        <v>44074</v>
      </c>
    </row>
    <row r="29" spans="2:10" ht="0.95" customHeight="1" x14ac:dyDescent="0.25">
      <c r="J29" s="143">
        <v>44104</v>
      </c>
    </row>
    <row r="30" spans="2:10" ht="0.95" customHeight="1" x14ac:dyDescent="0.25">
      <c r="J30" s="143">
        <v>44135</v>
      </c>
    </row>
    <row r="31" spans="2:10" ht="0.95" customHeight="1" x14ac:dyDescent="0.25">
      <c r="J31" s="143">
        <v>44165</v>
      </c>
    </row>
    <row r="32" spans="2:10" ht="0.95" customHeight="1" x14ac:dyDescent="0.25">
      <c r="J32" s="143">
        <v>44196</v>
      </c>
    </row>
    <row r="33" spans="10:10" ht="0.95" customHeight="1" x14ac:dyDescent="0.25">
      <c r="J33" s="143">
        <v>44227</v>
      </c>
    </row>
    <row r="34" spans="10:10" ht="0.95" customHeight="1" x14ac:dyDescent="0.25">
      <c r="J34" s="143">
        <v>44255</v>
      </c>
    </row>
    <row r="35" spans="10:10" ht="0.95" customHeight="1" x14ac:dyDescent="0.25">
      <c r="J35" s="143">
        <v>44286</v>
      </c>
    </row>
    <row r="36" spans="10:10" ht="0.95" customHeight="1" x14ac:dyDescent="0.25">
      <c r="J36" s="143">
        <v>44316</v>
      </c>
    </row>
    <row r="37" spans="10:10" ht="0.95" customHeight="1" x14ac:dyDescent="0.25">
      <c r="J37" s="143">
        <v>44347</v>
      </c>
    </row>
    <row r="38" spans="10:10" ht="0.95" customHeight="1" x14ac:dyDescent="0.25">
      <c r="J38" s="143">
        <v>44377</v>
      </c>
    </row>
    <row r="39" spans="10:10" ht="0.95" customHeight="1" x14ac:dyDescent="0.25">
      <c r="J39" s="143">
        <v>44408</v>
      </c>
    </row>
    <row r="40" spans="10:10" ht="0.95" customHeight="1" x14ac:dyDescent="0.25">
      <c r="J40" s="143">
        <v>44439</v>
      </c>
    </row>
    <row r="41" spans="10:10" ht="0.95" customHeight="1" x14ac:dyDescent="0.25">
      <c r="J41" s="143">
        <v>44469</v>
      </c>
    </row>
    <row r="42" spans="10:10" ht="0.95" customHeight="1" x14ac:dyDescent="0.25">
      <c r="J42" s="143">
        <v>44500</v>
      </c>
    </row>
    <row r="43" spans="10:10" ht="0.95" customHeight="1" x14ac:dyDescent="0.25">
      <c r="J43" s="143">
        <v>44530</v>
      </c>
    </row>
    <row r="44" spans="10:10" ht="0.95" customHeight="1" x14ac:dyDescent="0.25">
      <c r="J44" s="143">
        <v>44561</v>
      </c>
    </row>
    <row r="45" spans="10:10" ht="0.95" customHeight="1" x14ac:dyDescent="0.25">
      <c r="J45" s="143">
        <v>44592</v>
      </c>
    </row>
    <row r="46" spans="10:10" ht="0.95" customHeight="1" x14ac:dyDescent="0.25">
      <c r="J46" s="143">
        <v>44620</v>
      </c>
    </row>
    <row r="47" spans="10:10" ht="0.95" customHeight="1" x14ac:dyDescent="0.25">
      <c r="J47" s="143">
        <v>44651</v>
      </c>
    </row>
    <row r="48" spans="10:10" ht="0.95" customHeight="1" x14ac:dyDescent="0.25">
      <c r="J48" s="143">
        <v>44681</v>
      </c>
    </row>
    <row r="49" spans="10:10" ht="0.95" customHeight="1" x14ac:dyDescent="0.25">
      <c r="J49" s="143">
        <v>44712</v>
      </c>
    </row>
    <row r="50" spans="10:10" ht="0.95" customHeight="1" x14ac:dyDescent="0.25">
      <c r="J50" s="143">
        <v>44742</v>
      </c>
    </row>
    <row r="51" spans="10:10" ht="0.95" customHeight="1" x14ac:dyDescent="0.25">
      <c r="J51" s="143">
        <v>44773</v>
      </c>
    </row>
    <row r="52" spans="10:10" ht="0.95" customHeight="1" x14ac:dyDescent="0.25">
      <c r="J52" s="143">
        <v>44804</v>
      </c>
    </row>
    <row r="53" spans="10:10" ht="0.95" customHeight="1" x14ac:dyDescent="0.25">
      <c r="J53" s="143">
        <v>44834</v>
      </c>
    </row>
    <row r="54" spans="10:10" ht="0.95" customHeight="1" x14ac:dyDescent="0.25">
      <c r="J54" s="143">
        <v>44865</v>
      </c>
    </row>
    <row r="55" spans="10:10" ht="0.95" customHeight="1" x14ac:dyDescent="0.25">
      <c r="J55" s="143">
        <v>44895</v>
      </c>
    </row>
    <row r="56" spans="10:10" ht="0.95" customHeight="1" x14ac:dyDescent="0.25">
      <c r="J56" s="143">
        <v>44926</v>
      </c>
    </row>
    <row r="57" spans="10:10" ht="0.95" customHeight="1" x14ac:dyDescent="0.25">
      <c r="J57" s="143">
        <v>44957</v>
      </c>
    </row>
    <row r="58" spans="10:10" ht="0.95" customHeight="1" x14ac:dyDescent="0.25">
      <c r="J58" s="143">
        <v>44985</v>
      </c>
    </row>
    <row r="59" spans="10:10" ht="0.95" customHeight="1" x14ac:dyDescent="0.25">
      <c r="J59" s="143">
        <v>45016</v>
      </c>
    </row>
    <row r="60" spans="10:10" ht="0.95" customHeight="1" x14ac:dyDescent="0.25">
      <c r="J60" s="143">
        <v>45046</v>
      </c>
    </row>
    <row r="61" spans="10:10" ht="0.95" customHeight="1" x14ac:dyDescent="0.25">
      <c r="J61" s="143">
        <v>45077</v>
      </c>
    </row>
    <row r="62" spans="10:10" ht="0.95" customHeight="1" x14ac:dyDescent="0.25">
      <c r="J62" s="143">
        <v>45107</v>
      </c>
    </row>
    <row r="63" spans="10:10" ht="0.95" customHeight="1" x14ac:dyDescent="0.25">
      <c r="J63" s="143">
        <v>45138</v>
      </c>
    </row>
    <row r="64" spans="10:10" ht="0.95" customHeight="1" x14ac:dyDescent="0.25">
      <c r="J64" s="143">
        <v>45169</v>
      </c>
    </row>
    <row r="65" spans="10:10" ht="0.95" customHeight="1" x14ac:dyDescent="0.25">
      <c r="J65" s="143">
        <v>45199</v>
      </c>
    </row>
    <row r="66" spans="10:10" ht="0.95" customHeight="1" x14ac:dyDescent="0.25">
      <c r="J66" s="143">
        <v>45230</v>
      </c>
    </row>
    <row r="67" spans="10:10" ht="0.95" customHeight="1" x14ac:dyDescent="0.25">
      <c r="J67" s="143">
        <v>45260</v>
      </c>
    </row>
    <row r="68" spans="10:10" ht="0.95" customHeight="1" x14ac:dyDescent="0.25">
      <c r="J68" s="143">
        <v>45291</v>
      </c>
    </row>
    <row r="69" spans="10:10" ht="0.95" customHeight="1" x14ac:dyDescent="0.25">
      <c r="J69" s="143" t="s">
        <v>24</v>
      </c>
    </row>
  </sheetData>
  <mergeCells count="6">
    <mergeCell ref="B13:I14"/>
    <mergeCell ref="B6:K6"/>
    <mergeCell ref="B7:K7"/>
    <mergeCell ref="B8:K9"/>
    <mergeCell ref="B11:I11"/>
    <mergeCell ref="B12:I12"/>
  </mergeCells>
  <conditionalFormatting sqref="B12:B13">
    <cfRule type="expression" dxfId="1" priority="1">
      <formula>#REF!="ausgeblendet"</formula>
    </cfRule>
  </conditionalFormatting>
  <conditionalFormatting sqref="B12:B13">
    <cfRule type="expression" dxfId="0" priority="2">
      <formula>#REF!="ausgeblendet"</formula>
    </cfRule>
  </conditionalFormatting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8053F-99E9-45B4-BF07-469DC9E97EDA}">
  <dimension ref="A2:M306"/>
  <sheetViews>
    <sheetView topLeftCell="A46" zoomScale="70" zoomScaleNormal="70" workbookViewId="0">
      <selection activeCell="GP8" sqref="GP8:GW8"/>
    </sheetView>
  </sheetViews>
  <sheetFormatPr baseColWidth="10" defaultColWidth="11.5703125" defaultRowHeight="0.95" customHeight="1" x14ac:dyDescent="0.2"/>
  <cols>
    <col min="1" max="8" width="16" style="97" customWidth="1"/>
    <col min="9" max="9" width="17.85546875" style="97" customWidth="1"/>
    <col min="10" max="10" width="11.5703125" style="97"/>
    <col min="11" max="11" width="14" style="97" bestFit="1" customWidth="1"/>
    <col min="12" max="16384" width="11.5703125" style="97"/>
  </cols>
  <sheetData>
    <row r="2" spans="1:10" s="99" customFormat="1" ht="0.95" customHeight="1" x14ac:dyDescent="0.2">
      <c r="A2" s="99" t="s">
        <v>4</v>
      </c>
      <c r="B2" s="99" t="s">
        <v>5</v>
      </c>
      <c r="C2" s="99" t="s">
        <v>17</v>
      </c>
      <c r="D2" s="99" t="s">
        <v>14</v>
      </c>
      <c r="E2" s="99" t="s">
        <v>12</v>
      </c>
      <c r="F2" s="99" t="s">
        <v>13</v>
      </c>
    </row>
    <row r="3" spans="1:10" s="99" customFormat="1" ht="0.95" customHeight="1" x14ac:dyDescent="0.25">
      <c r="A3" s="98">
        <f>'Vorruhe und Lücken'!AK42</f>
        <v>22637</v>
      </c>
    </row>
    <row r="4" spans="1:10" s="99" customFormat="1" ht="0.95" customHeight="1" x14ac:dyDescent="0.2">
      <c r="A4" s="100">
        <f>YEAR(A3)</f>
        <v>1961</v>
      </c>
    </row>
    <row r="5" spans="1:10" s="99" customFormat="1" ht="0.95" customHeight="1" x14ac:dyDescent="0.2">
      <c r="A5" s="101">
        <f>IF(DAY(A3)=1,A3,DATE(YEAR(A3),MONTH(A3)+1,1))</f>
        <v>22647</v>
      </c>
      <c r="B5" s="97">
        <f>A5</f>
        <v>22647</v>
      </c>
    </row>
    <row r="6" spans="1:10" ht="0.95" customHeight="1" x14ac:dyDescent="0.2">
      <c r="A6" s="101">
        <f ca="1">TODAY()</f>
        <v>43940</v>
      </c>
      <c r="B6" s="97">
        <f ca="1">A6</f>
        <v>43940</v>
      </c>
    </row>
    <row r="7" spans="1:10" ht="0.95" customHeight="1" x14ac:dyDescent="0.2">
      <c r="A7" s="101">
        <f ca="1">DATE(YEAR(A6),MONTH(A6),1)</f>
        <v>43922</v>
      </c>
      <c r="B7" s="97">
        <f ca="1">A7</f>
        <v>43922</v>
      </c>
      <c r="C7" s="97">
        <f ca="1">VLOOKUP($A$7,A126:B306,2,FALSE)</f>
        <v>15</v>
      </c>
      <c r="D7" s="97">
        <f ca="1">DATEDIF(A5,A7,"m")</f>
        <v>699</v>
      </c>
      <c r="E7" s="97">
        <f ca="1">ROUNDDOWN(D7/12,0)</f>
        <v>58</v>
      </c>
      <c r="F7" s="97">
        <f ca="1">D7-(E7*12)</f>
        <v>3</v>
      </c>
      <c r="G7" s="97" t="s">
        <v>30</v>
      </c>
    </row>
    <row r="8" spans="1:10" ht="0.95" customHeight="1" x14ac:dyDescent="0.2">
      <c r="A8" s="101">
        <v>43465</v>
      </c>
      <c r="B8" s="97">
        <f>A8</f>
        <v>43465</v>
      </c>
      <c r="D8" s="97">
        <f>DATEDIF(A5,A8,"m")+1</f>
        <v>684</v>
      </c>
    </row>
    <row r="9" spans="1:10" ht="0.95" customHeight="1" x14ac:dyDescent="0.2">
      <c r="A9" s="101"/>
      <c r="D9" s="97">
        <f>D10-D8</f>
        <v>12</v>
      </c>
    </row>
    <row r="10" spans="1:10" ht="0.95" customHeight="1" x14ac:dyDescent="0.25">
      <c r="A10" s="103">
        <f>'Vorruhe und Lücken'!AK44</f>
        <v>43830</v>
      </c>
      <c r="B10" s="97">
        <f>A10</f>
        <v>43830</v>
      </c>
      <c r="D10" s="97">
        <f>DATEDIF(A5,A10,"m")+1</f>
        <v>696</v>
      </c>
      <c r="E10" s="97">
        <f>ROUNDDOWN(D10/12,0)</f>
        <v>58</v>
      </c>
      <c r="F10" s="97">
        <f>D10-(E10*12)</f>
        <v>0</v>
      </c>
      <c r="G10" s="97" t="s">
        <v>29</v>
      </c>
    </row>
    <row r="11" spans="1:10" ht="0.95" customHeight="1" x14ac:dyDescent="0.25">
      <c r="A11" s="103"/>
    </row>
    <row r="12" spans="1:10" ht="0.95" customHeight="1" x14ac:dyDescent="0.2">
      <c r="A12" s="101">
        <f>A10+1</f>
        <v>43831</v>
      </c>
      <c r="B12" s="97">
        <f>A12</f>
        <v>43831</v>
      </c>
      <c r="D12" s="97">
        <f>DATEDIF(A5,A12,"m")</f>
        <v>696</v>
      </c>
      <c r="E12" s="97">
        <f>ROUNDDOWN(D12/12,0)</f>
        <v>58</v>
      </c>
      <c r="F12" s="97">
        <f>D12-(E12*12)</f>
        <v>0</v>
      </c>
    </row>
    <row r="13" spans="1:10" ht="0.95" customHeight="1" x14ac:dyDescent="0.25">
      <c r="A13" s="103">
        <f>'Rentenbeginne und Lücken (2 (5)'!AK7+1</f>
        <v>44927</v>
      </c>
      <c r="C13" s="97">
        <f>DATEDIF(A12,A13,"m")+D9</f>
        <v>48</v>
      </c>
      <c r="D13" s="97">
        <f>DATEDIF(A5,A13,"m")</f>
        <v>732</v>
      </c>
      <c r="E13" s="97">
        <f>ROUNDDOWN(D13/12,0)</f>
        <v>61</v>
      </c>
      <c r="F13" s="97">
        <f>D13-(E13*12)</f>
        <v>0</v>
      </c>
      <c r="G13" s="97" t="s">
        <v>29</v>
      </c>
    </row>
    <row r="14" spans="1:10" ht="0.95" customHeight="1" x14ac:dyDescent="0.25">
      <c r="A14" s="104" t="str">
        <f>'Vorruhe und Lücken'!AK43</f>
        <v>nein</v>
      </c>
    </row>
    <row r="15" spans="1:10" ht="0.95" customHeight="1" x14ac:dyDescent="0.2">
      <c r="A15" s="101"/>
    </row>
    <row r="16" spans="1:10" ht="0.95" customHeight="1" x14ac:dyDescent="0.25">
      <c r="A16" s="105">
        <f>IF('Vorruhe und Lücken'!J45="es fehlen noch Monate",'Vorruhe und Lücken'!AU45,0)</f>
        <v>0</v>
      </c>
      <c r="B16" s="97">
        <f>IF(A16=0,0,D12+A16)</f>
        <v>0</v>
      </c>
      <c r="C16" s="97">
        <f>ROUNDDOWN(B16/12,0)</f>
        <v>0</v>
      </c>
      <c r="D16" s="97">
        <f>B16-(C16*12)</f>
        <v>0</v>
      </c>
      <c r="E16" s="101">
        <f>EDATE(A12,A16)</f>
        <v>43831</v>
      </c>
      <c r="F16" s="97">
        <f>IF('Vorruhe und Lücken'!J45="es fehlen noch Monate",A16+D9,0)</f>
        <v>0</v>
      </c>
      <c r="G16" s="97">
        <f>IF(F16&lt;C64,F16,0)</f>
        <v>0</v>
      </c>
      <c r="H16" s="97">
        <f>IF('Vorruhe und Lücken'!J45="es fehlen noch Monate",'ReBeg (5)'!C62-'ReBeg (5)'!G16,0)</f>
        <v>0</v>
      </c>
      <c r="I16" s="97" t="str">
        <f>IF(AND('Vorruhe und Lücken'!J45="es fehlen noch Monate",F72&gt;H16),"35 Vers-J. prüfen","")</f>
        <v/>
      </c>
      <c r="J16" s="97" t="str">
        <f>IF(I16="",I17,I16)</f>
        <v/>
      </c>
    </row>
    <row r="17" spans="1:9" ht="0.95" customHeight="1" x14ac:dyDescent="0.25">
      <c r="A17" s="105">
        <f>IF(AND('Vorruhe und Lücken'!J45="ist erfüllt",'Vorruhe und Lücken'!J47="es fehlen noch Monate"),'Vorruhe und Lücken'!AU47,0)</f>
        <v>90</v>
      </c>
      <c r="B17" s="97">
        <f>IF(A17=0,0,D12+A17)</f>
        <v>786</v>
      </c>
      <c r="C17" s="97">
        <f>ROUNDDOWN(B17/12,0)</f>
        <v>65</v>
      </c>
      <c r="D17" s="97">
        <f>B17-(C17*12)</f>
        <v>6</v>
      </c>
      <c r="E17" s="101">
        <f>EDATE(A12,A17)</f>
        <v>46569</v>
      </c>
      <c r="F17" s="97">
        <f>IF(AND('Vorruhe und Lücken'!J47="es fehlen noch Monate",'Vorruhe und Lücken'!J45="ist erfüllt"),A17+D9,0)</f>
        <v>102</v>
      </c>
      <c r="G17" s="97">
        <f>IF(F17&lt;C64,F17,0)</f>
        <v>102</v>
      </c>
      <c r="H17" s="97">
        <f>IF(AND('Vorruhe und Lücken'!J47="es fehlen noch Monate",'Vorruhe und Lücken'!AK43="nein",'Vorruhe und Lücken'!J45="ist erfüllt"),'ReBeg (5)'!C63-'ReBeg (5)'!G17,0)</f>
        <v>0</v>
      </c>
      <c r="I17" s="97" t="str">
        <f>IF(AND(F72&gt;H17,'Vorruhe und Lücken'!AK43="nein"),"45 Vers-J. prüfen","")</f>
        <v/>
      </c>
    </row>
    <row r="18" spans="1:9" ht="0.95" customHeight="1" x14ac:dyDescent="0.25">
      <c r="A18" s="105"/>
      <c r="B18" s="99" t="s">
        <v>54</v>
      </c>
      <c r="C18" s="99" t="s">
        <v>55</v>
      </c>
      <c r="D18" s="99"/>
      <c r="E18" s="99" t="s">
        <v>4</v>
      </c>
      <c r="F18" s="99" t="s">
        <v>60</v>
      </c>
      <c r="G18" s="97" t="s">
        <v>61</v>
      </c>
      <c r="H18" s="97" t="s">
        <v>59</v>
      </c>
      <c r="I18" s="97" t="s">
        <v>62</v>
      </c>
    </row>
    <row r="19" spans="1:9" ht="0.95" customHeight="1" x14ac:dyDescent="0.25">
      <c r="A19" s="105"/>
      <c r="E19" s="101"/>
    </row>
    <row r="21" spans="1:9" ht="0.95" customHeight="1" x14ac:dyDescent="0.2">
      <c r="F21" s="106"/>
    </row>
    <row r="25" spans="1:9" ht="0.95" customHeight="1" x14ac:dyDescent="0.2">
      <c r="A25" s="100">
        <f>VLOOKUP($A$4,A75:E123,2,FALSE)</f>
        <v>6606</v>
      </c>
      <c r="B25" s="97">
        <f>A25</f>
        <v>6606</v>
      </c>
      <c r="C25" s="100">
        <v>6300</v>
      </c>
      <c r="D25" s="100">
        <f>VLOOKUP($A$4,A75:E123,5,FALSE)</f>
        <v>6406</v>
      </c>
      <c r="F25" s="100">
        <f>VLOOKUP($A$4,A75:E123,3,FALSE)</f>
        <v>6406</v>
      </c>
      <c r="G25" s="100">
        <f>VLOOKUP($A$4,A75:E123,4,FALSE)</f>
        <v>6106</v>
      </c>
      <c r="I25" s="99">
        <f>A26*12+A28</f>
        <v>798</v>
      </c>
    </row>
    <row r="26" spans="1:9" ht="0.95" customHeight="1" x14ac:dyDescent="0.2">
      <c r="A26" s="107" t="str">
        <f>LEFT(A25,2)</f>
        <v>66</v>
      </c>
      <c r="B26" s="99" t="str">
        <f>A26</f>
        <v>66</v>
      </c>
      <c r="C26" s="107" t="str">
        <f>LEFT(C25,2)</f>
        <v>63</v>
      </c>
      <c r="D26" s="107" t="str">
        <f>LEFT(D25,2)</f>
        <v>64</v>
      </c>
      <c r="F26" s="107" t="str">
        <f>LEFT(F25,2)</f>
        <v>64</v>
      </c>
      <c r="G26" s="107" t="str">
        <f>LEFT(G25,2)</f>
        <v>61</v>
      </c>
      <c r="I26" s="108">
        <f>EDATE(A5,I25)</f>
        <v>46935</v>
      </c>
    </row>
    <row r="27" spans="1:9" ht="0.95" customHeight="1" x14ac:dyDescent="0.2">
      <c r="A27" s="107" t="str">
        <f>IF(RIGHT(A25,2)&gt;=10,RIGHT(A25,2),RIGHT(A25,1))</f>
        <v>06</v>
      </c>
      <c r="B27" s="99" t="str">
        <f>A27</f>
        <v>06</v>
      </c>
      <c r="C27" s="107" t="str">
        <f>IF(RIGHT(C25,2)&gt;=10,RIGHT(C25,2),RIGHT(C25,1))</f>
        <v>00</v>
      </c>
      <c r="D27" s="107" t="str">
        <f>IF(RIGHT(D25,2)&gt;=10,RIGHT(D25,2),RIGHT(D25,1))</f>
        <v>06</v>
      </c>
      <c r="F27" s="107" t="str">
        <f>IF(RIGHT(F25,2)&gt;=10,RIGHT(F25,2),RIGHT(F25,1))</f>
        <v>06</v>
      </c>
      <c r="G27" s="107" t="str">
        <f>IF(RIGHT(G25,2)&gt;=10,RIGHT(G25,2),RIGHT(G25,1))</f>
        <v>06</v>
      </c>
    </row>
    <row r="28" spans="1:9" ht="0.95" customHeight="1" x14ac:dyDescent="0.2">
      <c r="A28" s="107">
        <f>VALUE(A27)</f>
        <v>6</v>
      </c>
      <c r="B28" s="97">
        <f>A28</f>
        <v>6</v>
      </c>
      <c r="C28" s="107">
        <f>VALUE(C27)</f>
        <v>0</v>
      </c>
      <c r="D28" s="107">
        <f>VALUE(D27)</f>
        <v>6</v>
      </c>
      <c r="F28" s="107">
        <f>VALUE(F27)</f>
        <v>6</v>
      </c>
      <c r="G28" s="107">
        <f>VALUE(G27)</f>
        <v>6</v>
      </c>
    </row>
    <row r="31" spans="1:9" ht="0.95" customHeight="1" x14ac:dyDescent="0.2">
      <c r="A31" s="107" t="s">
        <v>2</v>
      </c>
      <c r="B31" s="97" t="s">
        <v>20</v>
      </c>
      <c r="C31" s="107" t="s">
        <v>16</v>
      </c>
      <c r="D31" s="107" t="s">
        <v>3</v>
      </c>
      <c r="F31" s="107" t="s">
        <v>21</v>
      </c>
      <c r="G31" s="107" t="s">
        <v>15</v>
      </c>
    </row>
    <row r="32" spans="1:9" ht="0.95" customHeight="1" x14ac:dyDescent="0.2">
      <c r="A32" s="107">
        <f>(A26*12+A28)-D10</f>
        <v>102</v>
      </c>
      <c r="B32" s="97">
        <f t="shared" ref="B32" si="0">A32</f>
        <v>102</v>
      </c>
      <c r="C32" s="107">
        <f>(C26*12+C28)-D10</f>
        <v>60</v>
      </c>
      <c r="D32" s="107">
        <f>(D26*12+D28)-D10</f>
        <v>78</v>
      </c>
      <c r="F32" s="107">
        <f>(F26*12+F28)-D10</f>
        <v>78</v>
      </c>
      <c r="G32" s="107">
        <f>(G26*12+G28)-D10</f>
        <v>42</v>
      </c>
    </row>
    <row r="33" spans="1:8" ht="0.95" customHeight="1" x14ac:dyDescent="0.25">
      <c r="A33" s="107"/>
      <c r="C33" s="107">
        <f>A16</f>
        <v>0</v>
      </c>
      <c r="D33" s="107">
        <f>A17</f>
        <v>90</v>
      </c>
      <c r="F33" s="107">
        <f>A16</f>
        <v>0</v>
      </c>
      <c r="G33" s="107">
        <f>A16</f>
        <v>0</v>
      </c>
      <c r="H33" s="105"/>
    </row>
    <row r="34" spans="1:8" ht="0.95" customHeight="1" x14ac:dyDescent="0.25">
      <c r="A34" s="107"/>
      <c r="C34" s="107">
        <f>IF(C33&gt;C32,0,C32-C33)</f>
        <v>60</v>
      </c>
      <c r="D34" s="107">
        <f>IF(D33&gt;D32,0,D32-D33)</f>
        <v>0</v>
      </c>
      <c r="E34" s="109" t="s">
        <v>27</v>
      </c>
      <c r="F34" s="107">
        <f t="shared" ref="F34:G34" si="1">IF(F33&gt;F32,0,F32-F33)</f>
        <v>78</v>
      </c>
      <c r="G34" s="107">
        <f t="shared" si="1"/>
        <v>42</v>
      </c>
    </row>
    <row r="35" spans="1:8" ht="0.95" customHeight="1" x14ac:dyDescent="0.25">
      <c r="A35" s="100"/>
      <c r="C35" s="100">
        <f>IF(C33&gt;C32,C33-C32,0)</f>
        <v>0</v>
      </c>
      <c r="D35" s="100">
        <f>IF(D33&gt;D32,D33-D32,0)</f>
        <v>12</v>
      </c>
      <c r="E35" s="109" t="s">
        <v>26</v>
      </c>
      <c r="F35" s="100">
        <f>IF(F33&gt;F32,F33-F32,0)</f>
        <v>0</v>
      </c>
      <c r="G35" s="100">
        <f>IF(G33&gt;G32,G33-G32,0)</f>
        <v>0</v>
      </c>
    </row>
    <row r="36" spans="1:8" ht="0.95" customHeight="1" x14ac:dyDescent="0.25">
      <c r="A36" s="100"/>
      <c r="C36" s="100"/>
      <c r="D36" s="100"/>
      <c r="E36" s="109"/>
      <c r="F36" s="100"/>
      <c r="G36" s="100"/>
    </row>
    <row r="37" spans="1:8" ht="0.95" customHeight="1" x14ac:dyDescent="0.2">
      <c r="A37" s="100"/>
      <c r="C37" s="100">
        <f>IF(C35&gt;0,C26*12+C28+C35,0)</f>
        <v>0</v>
      </c>
      <c r="D37" s="100">
        <f>IF(D35&gt;0,D26*12+D28+D35,0)</f>
        <v>786</v>
      </c>
      <c r="F37" s="100">
        <f>IF(F35&gt;0,F26*12+F28+F35,0)</f>
        <v>0</v>
      </c>
      <c r="G37" s="100">
        <f>IF(G35&gt;0,G26*12+G28+G35,0)</f>
        <v>0</v>
      </c>
    </row>
    <row r="38" spans="1:8" ht="0.95" customHeight="1" x14ac:dyDescent="0.2">
      <c r="A38" s="100"/>
      <c r="C38" s="100">
        <f>IF(C37&gt;0,ROUNDDOWN(C37/12,0),0)</f>
        <v>0</v>
      </c>
      <c r="D38" s="100">
        <f>IF(D37&gt;0,ROUNDDOWN(D37/12,0),0)</f>
        <v>65</v>
      </c>
      <c r="F38" s="100">
        <f>IF(F37&gt;0,ROUNDDOWN(F37/12,0),0)</f>
        <v>0</v>
      </c>
      <c r="G38" s="100">
        <f>IF(G37&gt;0,ROUNDDOWN(G37/12,0),0)</f>
        <v>0</v>
      </c>
    </row>
    <row r="39" spans="1:8" ht="0.95" customHeight="1" x14ac:dyDescent="0.2">
      <c r="A39" s="100"/>
      <c r="C39" s="100">
        <f>C37-C38*12</f>
        <v>0</v>
      </c>
      <c r="D39" s="100">
        <f>D37-D38*12</f>
        <v>6</v>
      </c>
      <c r="F39" s="100">
        <f>F37-F38*12</f>
        <v>0</v>
      </c>
      <c r="G39" s="100">
        <f>G37-G38*12</f>
        <v>0</v>
      </c>
    </row>
    <row r="40" spans="1:8" s="99" customFormat="1" ht="0.95" customHeight="1" x14ac:dyDescent="0.2">
      <c r="A40" s="107"/>
      <c r="B40" s="97"/>
      <c r="C40" s="107">
        <f>IF(AND(C38&gt;0,C39&lt;10),0&amp;C39,C39)</f>
        <v>0</v>
      </c>
      <c r="D40" s="107" t="str">
        <f>IF(AND(D38&gt;0,D39&lt;10),0&amp;D39,D39)</f>
        <v>06</v>
      </c>
      <c r="F40" s="107">
        <f>IF(AND(F38&gt;0,F39&lt;10),0&amp;F39,F39)</f>
        <v>0</v>
      </c>
      <c r="G40" s="107">
        <f>IF(AND(G38&gt;0,G39&lt;10),0&amp;G39,G39)</f>
        <v>0</v>
      </c>
      <c r="H40" s="97"/>
    </row>
    <row r="41" spans="1:8" s="99" customFormat="1" ht="0.95" customHeight="1" x14ac:dyDescent="0.2">
      <c r="A41" s="107"/>
      <c r="B41" s="97"/>
      <c r="C41" s="107">
        <f>IF(C38&gt;0,C38&amp;C40,C25)</f>
        <v>6300</v>
      </c>
      <c r="D41" s="107" t="str">
        <f>IF(D38&gt;0,D38&amp;D40,D25)</f>
        <v>6506</v>
      </c>
      <c r="F41" s="107">
        <f>IF(F38&gt;0,F38&amp;F40,F25)</f>
        <v>6406</v>
      </c>
      <c r="G41" s="107">
        <f>IF(G38&gt;0,G38&amp;G40,G25)</f>
        <v>6106</v>
      </c>
    </row>
    <row r="42" spans="1:8" ht="0.95" customHeight="1" x14ac:dyDescent="0.2">
      <c r="A42" s="107"/>
      <c r="C42" s="100">
        <f>MIN(VALUE(C41),A25)</f>
        <v>6300</v>
      </c>
      <c r="D42" s="100">
        <f>MIN(VALUE(D41),A25)</f>
        <v>6506</v>
      </c>
      <c r="E42" s="100"/>
      <c r="F42" s="100">
        <f>MIN(VALUE(F41),A25)</f>
        <v>6406</v>
      </c>
      <c r="G42" s="97">
        <f>MIN(VALUE(G41),A25)</f>
        <v>6106</v>
      </c>
    </row>
    <row r="43" spans="1:8" ht="0.95" customHeight="1" x14ac:dyDescent="0.2">
      <c r="A43" s="107"/>
      <c r="C43" s="100">
        <f>LEFT(C42,2)*12+RIGHT(C42,2)</f>
        <v>756</v>
      </c>
      <c r="D43" s="100">
        <f>LEFT(D42,2)*12+RIGHT(D41,2)</f>
        <v>786</v>
      </c>
      <c r="E43" s="100"/>
      <c r="F43" s="100">
        <f t="shared" ref="F43:G43" si="2">LEFT(F42,2)*12+RIGHT(F41,2)</f>
        <v>774</v>
      </c>
      <c r="G43" s="100">
        <f t="shared" si="2"/>
        <v>738</v>
      </c>
    </row>
    <row r="44" spans="1:8" ht="0.95" customHeight="1" x14ac:dyDescent="0.2">
      <c r="A44" s="107"/>
      <c r="C44" s="100"/>
      <c r="D44" s="100"/>
      <c r="E44" s="100"/>
      <c r="F44" s="100"/>
    </row>
    <row r="45" spans="1:8" ht="0.95" customHeight="1" x14ac:dyDescent="0.2">
      <c r="A45" s="107"/>
      <c r="C45" s="100"/>
      <c r="D45" s="100"/>
      <c r="E45" s="100"/>
      <c r="F45" s="100"/>
    </row>
    <row r="46" spans="1:8" ht="0.95" customHeight="1" x14ac:dyDescent="0.2">
      <c r="A46" s="107"/>
      <c r="C46" s="100"/>
      <c r="D46" s="100"/>
      <c r="E46" s="100"/>
      <c r="F46" s="100"/>
    </row>
    <row r="47" spans="1:8" ht="0.95" customHeight="1" x14ac:dyDescent="0.2">
      <c r="A47" s="110"/>
      <c r="B47" s="110"/>
      <c r="C47" s="110" t="s">
        <v>43</v>
      </c>
      <c r="D47" s="110"/>
      <c r="F47" s="97" t="s">
        <v>43</v>
      </c>
      <c r="G47" s="97" t="s">
        <v>43</v>
      </c>
    </row>
    <row r="48" spans="1:8" ht="0.95" customHeight="1" x14ac:dyDescent="0.2">
      <c r="A48" s="110">
        <f>A25</f>
        <v>6606</v>
      </c>
      <c r="B48" s="110">
        <f>A25</f>
        <v>6606</v>
      </c>
      <c r="C48" s="110">
        <f>C25</f>
        <v>6300</v>
      </c>
      <c r="D48" s="110"/>
      <c r="F48" s="110">
        <f>F25</f>
        <v>6406</v>
      </c>
      <c r="G48" s="110">
        <f>G25</f>
        <v>6106</v>
      </c>
    </row>
    <row r="49" spans="1:13" ht="0.95" customHeight="1" x14ac:dyDescent="0.2">
      <c r="A49" s="110">
        <f>A25</f>
        <v>6606</v>
      </c>
      <c r="B49" s="110">
        <f>A25</f>
        <v>6606</v>
      </c>
      <c r="C49" s="106">
        <f>IF(VALUE(C41)&lt;VALUE(A25),VALUE(C41),VALUE(A25))</f>
        <v>6300</v>
      </c>
      <c r="D49" s="110"/>
      <c r="F49" s="110">
        <f>IF(VALUE(F41)&lt;VALUE(A25),VALUE(F41),VALUE(A25))</f>
        <v>6406</v>
      </c>
      <c r="G49" s="110">
        <f>IF(VALUE(G41)&lt;VALUE(A25),VALUE(G41),VALUE(A25))</f>
        <v>6106</v>
      </c>
    </row>
    <row r="50" spans="1:13" ht="0.95" customHeight="1" x14ac:dyDescent="0.2">
      <c r="A50" s="110">
        <f>A25</f>
        <v>6606</v>
      </c>
      <c r="B50" s="110">
        <f>A25</f>
        <v>6606</v>
      </c>
      <c r="C50" s="106">
        <f>VALUE(A25)</f>
        <v>6606</v>
      </c>
      <c r="D50" s="110"/>
      <c r="F50" s="110">
        <f>A25</f>
        <v>6606</v>
      </c>
      <c r="G50" s="110">
        <f>A25</f>
        <v>6606</v>
      </c>
    </row>
    <row r="51" spans="1:13" ht="0.95" customHeight="1" x14ac:dyDescent="0.25">
      <c r="A51" s="111">
        <f>A25</f>
        <v>6606</v>
      </c>
      <c r="B51" s="112">
        <f>A25</f>
        <v>6606</v>
      </c>
      <c r="C51" s="112">
        <f>IF('Vorruhe und Lücken'!J45="ist erfüllt",C48,IF('Vorruhe und Lücken'!J45="es fehlen noch Monate",C49,IF('Vorruhe und Lücken'!J45="kann nicht erfüllt werden",C50,8000)))</f>
        <v>6300</v>
      </c>
      <c r="D51" s="113"/>
      <c r="F51" s="114">
        <f>IF('Vorruhe und Lücken'!J45="ist erfüllt",'ReBeg (5)'!F48,IF('Vorruhe und Lücken'!J45="es fehlen noch Monate",F49,IF('Vorruhe und Lücken'!J45="kann nicht erfüllt werden",'ReBeg (5)'!F50,"8000")))</f>
        <v>6406</v>
      </c>
      <c r="G51" s="115">
        <f>IF('Vorruhe und Lücken'!J45="ist erfüllt",'ReBeg (5)'!G48,IF('Vorruhe und Lücken'!J45="es fehlen noch Monate",G49,IF('Vorruhe und Lücken'!J45="kann nicht erfüllt werden",'ReBeg (5)'!G50,"8000")))</f>
        <v>6106</v>
      </c>
    </row>
    <row r="52" spans="1:13" ht="0.95" customHeight="1" x14ac:dyDescent="0.25">
      <c r="A52" s="111"/>
      <c r="B52" s="116"/>
      <c r="C52" s="113"/>
      <c r="D52" s="113"/>
      <c r="F52" s="111">
        <f>IF(A14="ja",'ReBeg (5)'!F51,9000)</f>
        <v>9000</v>
      </c>
      <c r="G52" s="117">
        <f>IF(A14="ja",'ReBeg (5)'!G51,9000)</f>
        <v>9000</v>
      </c>
    </row>
    <row r="53" spans="1:13" ht="0.95" customHeight="1" x14ac:dyDescent="0.25">
      <c r="A53" s="111"/>
      <c r="B53" s="116"/>
      <c r="C53" s="113"/>
      <c r="D53" s="113"/>
      <c r="F53" s="116"/>
    </row>
    <row r="54" spans="1:13" ht="0.95" customHeight="1" x14ac:dyDescent="0.2">
      <c r="A54" s="110"/>
      <c r="C54" s="110"/>
      <c r="D54" s="110">
        <f>D25</f>
        <v>6406</v>
      </c>
      <c r="F54" s="110"/>
    </row>
    <row r="55" spans="1:13" ht="0.95" customHeight="1" x14ac:dyDescent="0.2">
      <c r="A55" s="110"/>
      <c r="C55" s="110"/>
      <c r="D55" s="110">
        <f>D42</f>
        <v>6506</v>
      </c>
      <c r="F55" s="110"/>
    </row>
    <row r="56" spans="1:13" ht="0.95" customHeight="1" x14ac:dyDescent="0.2">
      <c r="A56" s="110"/>
      <c r="C56" s="110"/>
      <c r="D56" s="110">
        <v>7000</v>
      </c>
      <c r="F56" s="110"/>
    </row>
    <row r="57" spans="1:13" ht="0.95" customHeight="1" x14ac:dyDescent="0.25">
      <c r="A57" s="105"/>
      <c r="C57" s="111"/>
      <c r="D57" s="110">
        <f>IF('Vorruhe und Lücken'!J47="ist erfüllt",'ReBeg (5)'!D54,IF('Vorruhe und Lücken'!J47="es fehlen noch Monate",'ReBeg (5)'!D55,IF('Vorruhe und Lücken'!J47="kann nicht erfüllt werden",'ReBeg (5)'!D56,"10000")))</f>
        <v>6506</v>
      </c>
      <c r="F57" s="111"/>
    </row>
    <row r="58" spans="1:13" ht="0.95" customHeight="1" x14ac:dyDescent="0.25">
      <c r="A58" s="105"/>
      <c r="C58" s="111"/>
      <c r="D58" s="111">
        <f>IF('Vorruhe und Lücken'!J45="ist erfüllt",'ReBeg (5)'!D57,MIN(B51,F52))</f>
        <v>6506</v>
      </c>
      <c r="E58" s="97">
        <f>LEFT(D58,2)*12+RIGHT(D58,2)</f>
        <v>786</v>
      </c>
      <c r="F58" s="111"/>
    </row>
    <row r="59" spans="1:13" ht="0.95" customHeight="1" x14ac:dyDescent="0.2">
      <c r="A59" s="110"/>
      <c r="B59" s="110"/>
      <c r="D59" s="97" t="s">
        <v>25</v>
      </c>
      <c r="E59" s="97">
        <f>E58-D12-24</f>
        <v>66</v>
      </c>
    </row>
    <row r="60" spans="1:13" ht="0.95" customHeight="1" x14ac:dyDescent="0.2">
      <c r="A60" s="110"/>
      <c r="B60" s="110"/>
    </row>
    <row r="61" spans="1:13" ht="0.95" customHeight="1" x14ac:dyDescent="0.2">
      <c r="A61" s="110"/>
      <c r="B61" s="110"/>
    </row>
    <row r="62" spans="1:13" ht="0.95" customHeight="1" x14ac:dyDescent="0.25">
      <c r="A62" s="107"/>
      <c r="B62" s="105">
        <f>MIN('ReBeg (5)'!C51,'ReBeg (5)'!G52)</f>
        <v>6300</v>
      </c>
      <c r="C62" s="97">
        <f>I62-D12+D9</f>
        <v>72</v>
      </c>
      <c r="D62" s="97">
        <f>C62-'ReBeg (5)'!C13-1-'Rentenbeginne und Lücken (2 (5)'!B8-'Rentenbeginne und Lücken (2 (5)'!BO8-'Rentenbeginne und Lücken (2 (5)'!EC8-'Rentenbeginne und Lücken (2 (5)'!GP8</f>
        <v>23</v>
      </c>
      <c r="E62" s="105">
        <f>IF(D62&lt;1,0,D62)</f>
        <v>23</v>
      </c>
      <c r="F62" s="100" t="str">
        <f>LEFT(B62,2)</f>
        <v>63</v>
      </c>
      <c r="G62" s="100" t="str">
        <f>IF(RIGHT(B62,2)&gt;=10,RIGHT(B62,2),RIGHT(B62,1))</f>
        <v>00</v>
      </c>
      <c r="H62" s="100">
        <f>VALUE(G62)</f>
        <v>0</v>
      </c>
      <c r="I62" s="97">
        <f>F62*12+H62</f>
        <v>756</v>
      </c>
      <c r="J62" s="97">
        <f>C62-'ReBeg (5)'!C13</f>
        <v>24</v>
      </c>
      <c r="K62" s="97">
        <f>'Rentenbeginne und Lücken (2 (5)'!AK9</f>
        <v>0</v>
      </c>
      <c r="L62" s="118">
        <f>F68</f>
        <v>0</v>
      </c>
      <c r="M62" s="118">
        <f>J62-K62-L62</f>
        <v>24</v>
      </c>
    </row>
    <row r="63" spans="1:13" ht="0.95" customHeight="1" x14ac:dyDescent="0.25">
      <c r="A63" s="107" t="s">
        <v>28</v>
      </c>
      <c r="B63" s="113">
        <f>MIN('ReBeg (5)'!B51,'ReBeg (5)'!D58,'ReBeg (5)'!F52)</f>
        <v>6506</v>
      </c>
      <c r="C63" s="97">
        <f>I63-D12+D9</f>
        <v>102</v>
      </c>
      <c r="D63" s="97">
        <f>C63-'ReBeg (5)'!C13-1-'Rentenbeginne und Lücken (2 (5)'!B8-'Rentenbeginne und Lücken (2 (5)'!BO8-'Rentenbeginne und Lücken (2 (5)'!EC8-'Rentenbeginne und Lücken (2 (5)'!GP8</f>
        <v>53</v>
      </c>
      <c r="E63" s="105">
        <f>IF(D63&lt;1,0,D63)</f>
        <v>53</v>
      </c>
      <c r="F63" s="100" t="str">
        <f>LEFT(B63,2)</f>
        <v>65</v>
      </c>
      <c r="G63" s="100" t="str">
        <f>IF(RIGHT(B63,2)&gt;=10,RIGHT(B63,2),RIGHT(B63,1))</f>
        <v>06</v>
      </c>
      <c r="H63" s="100">
        <f>VALUE(G63)</f>
        <v>6</v>
      </c>
      <c r="I63" s="97">
        <f>F63*12+H63</f>
        <v>786</v>
      </c>
      <c r="J63" s="97">
        <f>C63:C64-'ReBeg (5)'!C13</f>
        <v>54</v>
      </c>
      <c r="K63" s="97">
        <f>'Rentenbeginne und Lücken (2 (5)'!AK9</f>
        <v>0</v>
      </c>
      <c r="L63" s="118">
        <f>F68</f>
        <v>0</v>
      </c>
      <c r="M63" s="118">
        <f>J63-K63-L63</f>
        <v>54</v>
      </c>
    </row>
    <row r="64" spans="1:13" ht="0.95" customHeight="1" x14ac:dyDescent="0.25">
      <c r="A64" s="107"/>
      <c r="B64" s="113">
        <f>'ReBeg (5)'!A25</f>
        <v>6606</v>
      </c>
      <c r="C64" s="97">
        <f>I64-D12+D9</f>
        <v>114</v>
      </c>
      <c r="D64" s="97">
        <f>C64-'ReBeg (5)'!C13-1-'Rentenbeginne und Lücken (2 (5)'!B8-'Rentenbeginne und Lücken (2 (5)'!BO8-'Rentenbeginne und Lücken (2 (5)'!EC8-'Rentenbeginne und Lücken (2 (5)'!GP8</f>
        <v>65</v>
      </c>
      <c r="E64" s="105">
        <f>IF(D64&lt;1,0,D64)</f>
        <v>65</v>
      </c>
      <c r="F64" s="100" t="str">
        <f>LEFT(B64,2)</f>
        <v>66</v>
      </c>
      <c r="G64" s="100" t="str">
        <f>IF(RIGHT(B64,2)&gt;=10,RIGHT(B64,2),RIGHT(B64,1))</f>
        <v>06</v>
      </c>
      <c r="H64" s="100">
        <f>VALUE(G64)</f>
        <v>6</v>
      </c>
      <c r="I64" s="97">
        <f>F64*12+H64</f>
        <v>798</v>
      </c>
      <c r="J64" s="97">
        <f>C64-'ReBeg (5)'!C13</f>
        <v>66</v>
      </c>
      <c r="K64" s="97">
        <f>'Rentenbeginne und Lücken (2 (5)'!AK9</f>
        <v>0</v>
      </c>
      <c r="L64" s="118">
        <f>F68</f>
        <v>0</v>
      </c>
      <c r="M64" s="118">
        <f>J64-K64-L64</f>
        <v>66</v>
      </c>
    </row>
    <row r="65" spans="1:8" ht="0.95" customHeight="1" x14ac:dyDescent="0.25">
      <c r="A65" s="107"/>
      <c r="B65" s="113"/>
      <c r="E65" s="105"/>
      <c r="F65" s="100"/>
      <c r="G65" s="100"/>
      <c r="H65" s="100"/>
    </row>
    <row r="67" spans="1:8" ht="0.95" customHeight="1" x14ac:dyDescent="0.2">
      <c r="A67" s="119" t="s">
        <v>58</v>
      </c>
      <c r="B67" s="119">
        <v>1</v>
      </c>
      <c r="C67" s="100">
        <v>2</v>
      </c>
      <c r="D67" s="119">
        <v>3</v>
      </c>
      <c r="E67" s="119">
        <v>4</v>
      </c>
      <c r="F67" s="119"/>
      <c r="G67" s="120"/>
    </row>
    <row r="68" spans="1:8" ht="0.95" customHeight="1" x14ac:dyDescent="0.2">
      <c r="A68" s="121">
        <f>C13</f>
        <v>48</v>
      </c>
      <c r="B68" s="119">
        <f>'Rentenbeginne und Lücken (2 (5)'!B8</f>
        <v>0</v>
      </c>
      <c r="C68" s="100">
        <f>'Rentenbeginne und Lücken (2 (5)'!BO8</f>
        <v>0</v>
      </c>
      <c r="D68" s="119">
        <f>'Rentenbeginne und Lücken (2 (5)'!EC8</f>
        <v>0</v>
      </c>
      <c r="E68" s="119">
        <f>'Rentenbeginne und Lücken (2 (5)'!GP8</f>
        <v>0</v>
      </c>
      <c r="F68" s="121">
        <f>SUM(B68:E68)</f>
        <v>0</v>
      </c>
      <c r="G68" s="120"/>
    </row>
    <row r="69" spans="1:8" ht="0.95" customHeight="1" x14ac:dyDescent="0.2">
      <c r="A69" s="121"/>
      <c r="B69" s="121">
        <f>IF(B68=0,0,A68)</f>
        <v>0</v>
      </c>
      <c r="C69" s="122">
        <f>IF(C68=0,0,B70+1)</f>
        <v>0</v>
      </c>
      <c r="D69" s="121">
        <f>IF(D68=0,0,C70+1)</f>
        <v>0</v>
      </c>
      <c r="E69" s="121">
        <f>IF(E68=0,0,D70+1)</f>
        <v>0</v>
      </c>
      <c r="F69" s="121"/>
      <c r="G69" s="123"/>
    </row>
    <row r="70" spans="1:8" ht="0.95" customHeight="1" x14ac:dyDescent="0.2">
      <c r="A70" s="124"/>
      <c r="B70" s="122">
        <f>IF(B68=0,0,B69+B68-1)</f>
        <v>0</v>
      </c>
      <c r="C70" s="122">
        <f>IF(C68=0,0,C69+C68-1)</f>
        <v>0</v>
      </c>
      <c r="D70" s="122">
        <f>IF(D68=0,0,D69+D68-1)</f>
        <v>0</v>
      </c>
      <c r="E70" s="122">
        <f>IF(E68=0,0,E69+E68-1)</f>
        <v>0</v>
      </c>
      <c r="F70" s="100"/>
      <c r="G70" s="125"/>
    </row>
    <row r="72" spans="1:8" ht="0.95" customHeight="1" x14ac:dyDescent="0.2">
      <c r="B72" s="97">
        <f>IF('Rentenbeginne und Lücken (2 (5)'!Q8="Vorruhe oh. Vers-Zeit",'ReBeg (5)'!B68,0)</f>
        <v>0</v>
      </c>
      <c r="C72" s="97">
        <f>IF('Rentenbeginne und Lücken (2 (5)'!CC8="Vorruhe oh. Vers-Zeit",'ReBeg (5)'!C68,0)</f>
        <v>0</v>
      </c>
      <c r="D72" s="97">
        <f>IF('Rentenbeginne und Lücken (2 (5)'!EQ8="Vorruhe oh. Vers-Zeit",'ReBeg (5)'!D68,0)</f>
        <v>0</v>
      </c>
      <c r="E72" s="97">
        <f>IF('Rentenbeginne und Lücken (2 (5)'!HD8="Vorruhe oh. Vers-Zeit",'ReBeg (5)'!E68,0)</f>
        <v>0</v>
      </c>
      <c r="F72" s="97">
        <f>SUM(B72:E72)</f>
        <v>0</v>
      </c>
    </row>
    <row r="73" spans="1:8" ht="0.95" customHeight="1" x14ac:dyDescent="0.2">
      <c r="A73" s="107"/>
      <c r="B73" s="100"/>
      <c r="C73" s="100"/>
      <c r="D73" s="100"/>
      <c r="E73" s="100"/>
      <c r="F73" s="100"/>
    </row>
    <row r="74" spans="1:8" ht="0.95" customHeight="1" x14ac:dyDescent="0.2">
      <c r="A74" s="107"/>
    </row>
    <row r="75" spans="1:8" ht="0.95" customHeight="1" x14ac:dyDescent="0.2">
      <c r="A75" s="100">
        <v>1952</v>
      </c>
      <c r="B75" s="100">
        <v>6506</v>
      </c>
      <c r="C75" s="100">
        <v>6306</v>
      </c>
      <c r="D75" s="100">
        <v>6006</v>
      </c>
      <c r="E75" s="100">
        <v>6300</v>
      </c>
      <c r="F75" s="100"/>
    </row>
    <row r="76" spans="1:8" ht="0.95" customHeight="1" x14ac:dyDescent="0.2">
      <c r="A76" s="100">
        <v>1953</v>
      </c>
      <c r="B76" s="100">
        <v>6507</v>
      </c>
      <c r="C76" s="100">
        <v>6307</v>
      </c>
      <c r="D76" s="100">
        <v>6007</v>
      </c>
      <c r="E76" s="100">
        <v>6302</v>
      </c>
      <c r="F76" s="100"/>
    </row>
    <row r="77" spans="1:8" ht="0.95" customHeight="1" x14ac:dyDescent="0.2">
      <c r="A77" s="100">
        <v>1954</v>
      </c>
      <c r="B77" s="100">
        <v>6508</v>
      </c>
      <c r="C77" s="100">
        <v>6308</v>
      </c>
      <c r="D77" s="100">
        <v>6008</v>
      </c>
      <c r="E77" s="100">
        <v>6304</v>
      </c>
      <c r="F77" s="100"/>
    </row>
    <row r="78" spans="1:8" ht="0.95" customHeight="1" x14ac:dyDescent="0.2">
      <c r="A78" s="100">
        <v>1955</v>
      </c>
      <c r="B78" s="100">
        <v>6509</v>
      </c>
      <c r="C78" s="100">
        <v>6309</v>
      </c>
      <c r="D78" s="100">
        <v>6009</v>
      </c>
      <c r="E78" s="100">
        <v>6306</v>
      </c>
      <c r="F78" s="100"/>
    </row>
    <row r="79" spans="1:8" ht="0.95" customHeight="1" x14ac:dyDescent="0.2">
      <c r="A79" s="100">
        <v>1956</v>
      </c>
      <c r="B79" s="100">
        <v>6510</v>
      </c>
      <c r="C79" s="100">
        <v>6310</v>
      </c>
      <c r="D79" s="100">
        <v>6010</v>
      </c>
      <c r="E79" s="100">
        <v>6308</v>
      </c>
      <c r="F79" s="100"/>
    </row>
    <row r="80" spans="1:8" ht="0.95" customHeight="1" x14ac:dyDescent="0.2">
      <c r="A80" s="100">
        <v>1957</v>
      </c>
      <c r="B80" s="100">
        <v>6511</v>
      </c>
      <c r="C80" s="100">
        <v>6311</v>
      </c>
      <c r="D80" s="100">
        <v>6011</v>
      </c>
      <c r="E80" s="100">
        <v>6310</v>
      </c>
      <c r="F80" s="100"/>
    </row>
    <row r="81" spans="1:6" ht="0.95" customHeight="1" x14ac:dyDescent="0.2">
      <c r="A81" s="100">
        <v>1958</v>
      </c>
      <c r="B81" s="100">
        <v>6600</v>
      </c>
      <c r="C81" s="100">
        <v>6400</v>
      </c>
      <c r="D81" s="100">
        <v>6100</v>
      </c>
      <c r="E81" s="100">
        <v>6400</v>
      </c>
      <c r="F81" s="100"/>
    </row>
    <row r="82" spans="1:6" ht="0.95" customHeight="1" x14ac:dyDescent="0.2">
      <c r="A82" s="100">
        <v>1959</v>
      </c>
      <c r="B82" s="100">
        <v>6602</v>
      </c>
      <c r="C82" s="100">
        <v>6402</v>
      </c>
      <c r="D82" s="100">
        <v>6102</v>
      </c>
      <c r="E82" s="100">
        <v>6402</v>
      </c>
      <c r="F82" s="100"/>
    </row>
    <row r="83" spans="1:6" ht="0.95" customHeight="1" x14ac:dyDescent="0.2">
      <c r="A83" s="100">
        <v>1960</v>
      </c>
      <c r="B83" s="100">
        <v>6604</v>
      </c>
      <c r="C83" s="100">
        <v>6404</v>
      </c>
      <c r="D83" s="100">
        <v>6104</v>
      </c>
      <c r="E83" s="100">
        <v>6404</v>
      </c>
      <c r="F83" s="100"/>
    </row>
    <row r="84" spans="1:6" ht="0.95" customHeight="1" x14ac:dyDescent="0.2">
      <c r="A84" s="100">
        <v>1961</v>
      </c>
      <c r="B84" s="100">
        <v>6606</v>
      </c>
      <c r="C84" s="100">
        <v>6406</v>
      </c>
      <c r="D84" s="100">
        <v>6106</v>
      </c>
      <c r="E84" s="100">
        <v>6406</v>
      </c>
      <c r="F84" s="100"/>
    </row>
    <row r="85" spans="1:6" ht="0.95" customHeight="1" x14ac:dyDescent="0.2">
      <c r="A85" s="100">
        <v>1962</v>
      </c>
      <c r="B85" s="100">
        <v>6608</v>
      </c>
      <c r="C85" s="100">
        <v>6408</v>
      </c>
      <c r="D85" s="100">
        <v>6108</v>
      </c>
      <c r="E85" s="100">
        <v>6408</v>
      </c>
      <c r="F85" s="100"/>
    </row>
    <row r="86" spans="1:6" ht="0.95" customHeight="1" x14ac:dyDescent="0.2">
      <c r="A86" s="100">
        <v>1963</v>
      </c>
      <c r="B86" s="100">
        <v>6610</v>
      </c>
      <c r="C86" s="100">
        <v>6410</v>
      </c>
      <c r="D86" s="100">
        <v>6110</v>
      </c>
      <c r="E86" s="100">
        <v>6410</v>
      </c>
      <c r="F86" s="100"/>
    </row>
    <row r="87" spans="1:6" ht="0.95" customHeight="1" x14ac:dyDescent="0.2">
      <c r="A87" s="100">
        <v>1964</v>
      </c>
      <c r="B87" s="100">
        <v>6700</v>
      </c>
      <c r="C87" s="100">
        <v>6500</v>
      </c>
      <c r="D87" s="100">
        <v>6200</v>
      </c>
      <c r="E87" s="100">
        <v>6500</v>
      </c>
      <c r="F87" s="100"/>
    </row>
    <row r="88" spans="1:6" ht="0.95" customHeight="1" x14ac:dyDescent="0.2">
      <c r="A88" s="100">
        <v>1965</v>
      </c>
      <c r="B88" s="100">
        <v>6700</v>
      </c>
      <c r="C88" s="100">
        <v>6500</v>
      </c>
      <c r="D88" s="100">
        <v>6200</v>
      </c>
      <c r="E88" s="100">
        <v>6500</v>
      </c>
      <c r="F88" s="100"/>
    </row>
    <row r="89" spans="1:6" ht="0.95" customHeight="1" x14ac:dyDescent="0.2">
      <c r="A89" s="100">
        <v>1966</v>
      </c>
      <c r="B89" s="100">
        <v>6700</v>
      </c>
      <c r="C89" s="100">
        <v>6500</v>
      </c>
      <c r="D89" s="100">
        <v>6200</v>
      </c>
      <c r="E89" s="100">
        <v>6500</v>
      </c>
      <c r="F89" s="100"/>
    </row>
    <row r="90" spans="1:6" ht="0.95" customHeight="1" x14ac:dyDescent="0.2">
      <c r="A90" s="100">
        <v>1967</v>
      </c>
      <c r="B90" s="100">
        <v>6700</v>
      </c>
      <c r="C90" s="100">
        <v>6500</v>
      </c>
      <c r="D90" s="100">
        <v>6200</v>
      </c>
      <c r="E90" s="100">
        <v>6500</v>
      </c>
      <c r="F90" s="100"/>
    </row>
    <row r="91" spans="1:6" ht="0.95" customHeight="1" x14ac:dyDescent="0.2">
      <c r="A91" s="100">
        <v>1968</v>
      </c>
      <c r="B91" s="100">
        <v>6700</v>
      </c>
      <c r="C91" s="100">
        <v>6500</v>
      </c>
      <c r="D91" s="100">
        <v>6200</v>
      </c>
      <c r="E91" s="100">
        <v>6500</v>
      </c>
      <c r="F91" s="100"/>
    </row>
    <row r="92" spans="1:6" ht="0.95" customHeight="1" x14ac:dyDescent="0.2">
      <c r="A92" s="100">
        <v>1969</v>
      </c>
      <c r="B92" s="100">
        <v>6700</v>
      </c>
      <c r="C92" s="100">
        <v>6500</v>
      </c>
      <c r="D92" s="100">
        <v>6200</v>
      </c>
      <c r="E92" s="100">
        <v>6500</v>
      </c>
      <c r="F92" s="100"/>
    </row>
    <row r="93" spans="1:6" ht="0.95" customHeight="1" x14ac:dyDescent="0.2">
      <c r="A93" s="100">
        <v>1970</v>
      </c>
      <c r="B93" s="100">
        <v>6700</v>
      </c>
      <c r="C93" s="100">
        <v>6500</v>
      </c>
      <c r="D93" s="100">
        <v>6200</v>
      </c>
      <c r="E93" s="100">
        <v>6500</v>
      </c>
      <c r="F93" s="100"/>
    </row>
    <row r="94" spans="1:6" ht="0.95" customHeight="1" x14ac:dyDescent="0.2">
      <c r="A94" s="100">
        <v>1971</v>
      </c>
      <c r="B94" s="100">
        <v>6700</v>
      </c>
      <c r="C94" s="100">
        <v>6500</v>
      </c>
      <c r="D94" s="100">
        <v>6200</v>
      </c>
      <c r="E94" s="100">
        <v>6500</v>
      </c>
      <c r="F94" s="100"/>
    </row>
    <row r="95" spans="1:6" ht="0.95" customHeight="1" x14ac:dyDescent="0.2">
      <c r="A95" s="100">
        <v>1972</v>
      </c>
      <c r="B95" s="100">
        <v>6700</v>
      </c>
      <c r="C95" s="100">
        <v>6500</v>
      </c>
      <c r="D95" s="100">
        <v>6200</v>
      </c>
      <c r="E95" s="100">
        <v>6500</v>
      </c>
      <c r="F95" s="100"/>
    </row>
    <row r="96" spans="1:6" ht="0.95" customHeight="1" x14ac:dyDescent="0.2">
      <c r="A96" s="100">
        <v>1973</v>
      </c>
      <c r="B96" s="100">
        <v>6700</v>
      </c>
      <c r="C96" s="100">
        <v>6500</v>
      </c>
      <c r="D96" s="100">
        <v>6200</v>
      </c>
      <c r="E96" s="100">
        <v>6500</v>
      </c>
      <c r="F96" s="100"/>
    </row>
    <row r="97" spans="1:6" ht="0.95" customHeight="1" x14ac:dyDescent="0.2">
      <c r="A97" s="100">
        <v>1974</v>
      </c>
      <c r="B97" s="100">
        <v>6700</v>
      </c>
      <c r="C97" s="100">
        <v>6500</v>
      </c>
      <c r="D97" s="100">
        <v>6200</v>
      </c>
      <c r="E97" s="100">
        <v>6500</v>
      </c>
      <c r="F97" s="100"/>
    </row>
    <row r="98" spans="1:6" ht="0.95" customHeight="1" x14ac:dyDescent="0.2">
      <c r="A98" s="100">
        <v>1975</v>
      </c>
      <c r="B98" s="100">
        <v>6700</v>
      </c>
      <c r="C98" s="100">
        <v>6500</v>
      </c>
      <c r="D98" s="100">
        <v>6200</v>
      </c>
      <c r="E98" s="100">
        <v>6500</v>
      </c>
      <c r="F98" s="100"/>
    </row>
    <row r="99" spans="1:6" ht="0.95" customHeight="1" x14ac:dyDescent="0.2">
      <c r="A99" s="100">
        <v>1976</v>
      </c>
      <c r="B99" s="100">
        <v>6700</v>
      </c>
      <c r="C99" s="100">
        <v>6500</v>
      </c>
      <c r="D99" s="100">
        <v>6200</v>
      </c>
      <c r="E99" s="100">
        <v>6500</v>
      </c>
      <c r="F99" s="100"/>
    </row>
    <row r="100" spans="1:6" ht="0.95" customHeight="1" x14ac:dyDescent="0.2">
      <c r="A100" s="100">
        <v>1977</v>
      </c>
      <c r="B100" s="100">
        <v>6700</v>
      </c>
      <c r="C100" s="100">
        <v>6500</v>
      </c>
      <c r="D100" s="100">
        <v>6200</v>
      </c>
      <c r="E100" s="100">
        <v>6500</v>
      </c>
      <c r="F100" s="100"/>
    </row>
    <row r="101" spans="1:6" ht="0.95" customHeight="1" x14ac:dyDescent="0.2">
      <c r="A101" s="100">
        <v>1978</v>
      </c>
      <c r="B101" s="100">
        <v>6700</v>
      </c>
      <c r="C101" s="100">
        <v>6500</v>
      </c>
      <c r="D101" s="100">
        <v>6200</v>
      </c>
      <c r="E101" s="100">
        <v>6500</v>
      </c>
      <c r="F101" s="100"/>
    </row>
    <row r="102" spans="1:6" ht="0.95" customHeight="1" x14ac:dyDescent="0.2">
      <c r="A102" s="100">
        <v>1979</v>
      </c>
      <c r="B102" s="100">
        <v>6700</v>
      </c>
      <c r="C102" s="100">
        <v>6500</v>
      </c>
      <c r="D102" s="100">
        <v>6200</v>
      </c>
      <c r="E102" s="100">
        <v>6500</v>
      </c>
      <c r="F102" s="100"/>
    </row>
    <row r="103" spans="1:6" ht="0.95" customHeight="1" x14ac:dyDescent="0.2">
      <c r="A103" s="100">
        <v>1980</v>
      </c>
      <c r="B103" s="100">
        <v>6700</v>
      </c>
      <c r="C103" s="100">
        <v>6500</v>
      </c>
      <c r="D103" s="100">
        <v>6200</v>
      </c>
      <c r="E103" s="100">
        <v>6500</v>
      </c>
      <c r="F103" s="100"/>
    </row>
    <row r="104" spans="1:6" ht="0.95" customHeight="1" x14ac:dyDescent="0.2">
      <c r="A104" s="100">
        <v>1981</v>
      </c>
      <c r="B104" s="100">
        <v>6700</v>
      </c>
      <c r="C104" s="100">
        <v>6500</v>
      </c>
      <c r="D104" s="100">
        <v>6200</v>
      </c>
      <c r="E104" s="100">
        <v>6500</v>
      </c>
      <c r="F104" s="100"/>
    </row>
    <row r="105" spans="1:6" ht="0.95" customHeight="1" x14ac:dyDescent="0.2">
      <c r="A105" s="100">
        <v>1982</v>
      </c>
      <c r="B105" s="100">
        <v>6700</v>
      </c>
      <c r="C105" s="100">
        <v>6500</v>
      </c>
      <c r="D105" s="100">
        <v>6200</v>
      </c>
      <c r="E105" s="100">
        <v>6500</v>
      </c>
      <c r="F105" s="100"/>
    </row>
    <row r="106" spans="1:6" ht="0.95" customHeight="1" x14ac:dyDescent="0.2">
      <c r="A106" s="100">
        <v>1983</v>
      </c>
      <c r="B106" s="100">
        <v>6700</v>
      </c>
      <c r="C106" s="100">
        <v>6500</v>
      </c>
      <c r="D106" s="100">
        <v>6200</v>
      </c>
      <c r="E106" s="100">
        <v>6500</v>
      </c>
      <c r="F106" s="100"/>
    </row>
    <row r="107" spans="1:6" ht="0.95" customHeight="1" x14ac:dyDescent="0.2">
      <c r="A107" s="100">
        <v>1984</v>
      </c>
      <c r="B107" s="100">
        <v>6700</v>
      </c>
      <c r="C107" s="100">
        <v>6500</v>
      </c>
      <c r="D107" s="100">
        <v>6200</v>
      </c>
      <c r="E107" s="100">
        <v>6500</v>
      </c>
      <c r="F107" s="100"/>
    </row>
    <row r="108" spans="1:6" ht="0.95" customHeight="1" x14ac:dyDescent="0.2">
      <c r="A108" s="100">
        <v>1985</v>
      </c>
      <c r="B108" s="100">
        <v>6700</v>
      </c>
      <c r="C108" s="100">
        <v>6500</v>
      </c>
      <c r="D108" s="100">
        <v>6200</v>
      </c>
      <c r="E108" s="100">
        <v>6500</v>
      </c>
      <c r="F108" s="100"/>
    </row>
    <row r="109" spans="1:6" ht="0.95" customHeight="1" x14ac:dyDescent="0.2">
      <c r="A109" s="100">
        <v>1986</v>
      </c>
      <c r="B109" s="100">
        <v>6700</v>
      </c>
      <c r="C109" s="100">
        <v>6500</v>
      </c>
      <c r="D109" s="100">
        <v>6200</v>
      </c>
      <c r="E109" s="100">
        <v>6500</v>
      </c>
      <c r="F109" s="100"/>
    </row>
    <row r="110" spans="1:6" ht="0.95" customHeight="1" x14ac:dyDescent="0.2">
      <c r="A110" s="100">
        <v>1987</v>
      </c>
      <c r="B110" s="100">
        <v>6700</v>
      </c>
      <c r="C110" s="100">
        <v>6500</v>
      </c>
      <c r="D110" s="100">
        <v>6200</v>
      </c>
      <c r="E110" s="100">
        <v>6500</v>
      </c>
      <c r="F110" s="100"/>
    </row>
    <row r="111" spans="1:6" ht="0.95" customHeight="1" x14ac:dyDescent="0.2">
      <c r="A111" s="100">
        <v>1988</v>
      </c>
      <c r="B111" s="100">
        <v>6700</v>
      </c>
      <c r="C111" s="100">
        <v>6500</v>
      </c>
      <c r="D111" s="100">
        <v>6200</v>
      </c>
      <c r="E111" s="100">
        <v>6500</v>
      </c>
      <c r="F111" s="100"/>
    </row>
    <row r="112" spans="1:6" ht="0.95" customHeight="1" x14ac:dyDescent="0.2">
      <c r="A112" s="100">
        <v>1989</v>
      </c>
      <c r="B112" s="100">
        <v>6700</v>
      </c>
      <c r="C112" s="100">
        <v>6500</v>
      </c>
      <c r="D112" s="100">
        <v>6200</v>
      </c>
      <c r="E112" s="100">
        <v>6500</v>
      </c>
      <c r="F112" s="100"/>
    </row>
    <row r="113" spans="1:8" ht="0.95" customHeight="1" x14ac:dyDescent="0.2">
      <c r="A113" s="100">
        <v>1990</v>
      </c>
      <c r="B113" s="100">
        <v>6700</v>
      </c>
      <c r="C113" s="100">
        <v>6500</v>
      </c>
      <c r="D113" s="100">
        <v>6200</v>
      </c>
      <c r="E113" s="100">
        <v>6500</v>
      </c>
      <c r="F113" s="100"/>
    </row>
    <row r="114" spans="1:8" ht="0.95" customHeight="1" x14ac:dyDescent="0.2">
      <c r="A114" s="100">
        <v>1991</v>
      </c>
      <c r="B114" s="100">
        <v>6700</v>
      </c>
      <c r="C114" s="100">
        <v>6500</v>
      </c>
      <c r="D114" s="100">
        <v>6200</v>
      </c>
      <c r="E114" s="100">
        <v>6500</v>
      </c>
      <c r="F114" s="100"/>
    </row>
    <row r="115" spans="1:8" ht="0.95" customHeight="1" x14ac:dyDescent="0.2">
      <c r="A115" s="100">
        <v>1992</v>
      </c>
      <c r="B115" s="100">
        <v>6700</v>
      </c>
      <c r="C115" s="100">
        <v>6500</v>
      </c>
      <c r="D115" s="100">
        <v>6200</v>
      </c>
      <c r="E115" s="100">
        <v>6500</v>
      </c>
      <c r="F115" s="100"/>
    </row>
    <row r="116" spans="1:8" ht="0.95" customHeight="1" x14ac:dyDescent="0.2">
      <c r="A116" s="100">
        <v>1993</v>
      </c>
      <c r="B116" s="100">
        <v>6700</v>
      </c>
      <c r="C116" s="100">
        <v>6500</v>
      </c>
      <c r="D116" s="100">
        <v>6200</v>
      </c>
      <c r="E116" s="100">
        <v>6500</v>
      </c>
      <c r="F116" s="100"/>
    </row>
    <row r="117" spans="1:8" ht="0.95" customHeight="1" x14ac:dyDescent="0.2">
      <c r="A117" s="100">
        <v>1994</v>
      </c>
      <c r="B117" s="100">
        <v>6700</v>
      </c>
      <c r="C117" s="100">
        <v>6500</v>
      </c>
      <c r="D117" s="100">
        <v>6200</v>
      </c>
      <c r="E117" s="100">
        <v>6500</v>
      </c>
    </row>
    <row r="118" spans="1:8" ht="0.95" customHeight="1" x14ac:dyDescent="0.2">
      <c r="A118" s="100">
        <v>1995</v>
      </c>
      <c r="B118" s="100">
        <v>6700</v>
      </c>
      <c r="C118" s="100">
        <v>6500</v>
      </c>
      <c r="D118" s="100">
        <v>6200</v>
      </c>
      <c r="E118" s="100">
        <v>6500</v>
      </c>
    </row>
    <row r="119" spans="1:8" ht="0.95" customHeight="1" x14ac:dyDescent="0.2">
      <c r="A119" s="100">
        <v>1996</v>
      </c>
      <c r="B119" s="100">
        <v>6700</v>
      </c>
      <c r="C119" s="100">
        <v>6500</v>
      </c>
      <c r="D119" s="100">
        <v>6200</v>
      </c>
      <c r="E119" s="100">
        <v>6500</v>
      </c>
    </row>
    <row r="120" spans="1:8" ht="0.95" customHeight="1" x14ac:dyDescent="0.2">
      <c r="A120" s="100">
        <v>1997</v>
      </c>
      <c r="B120" s="100">
        <v>6700</v>
      </c>
      <c r="C120" s="100">
        <v>6500</v>
      </c>
      <c r="D120" s="100">
        <v>6200</v>
      </c>
      <c r="E120" s="100">
        <v>6500</v>
      </c>
    </row>
    <row r="121" spans="1:8" ht="0.95" customHeight="1" x14ac:dyDescent="0.2">
      <c r="A121" s="100">
        <v>1998</v>
      </c>
      <c r="B121" s="100">
        <v>6700</v>
      </c>
      <c r="C121" s="100">
        <v>6500</v>
      </c>
      <c r="D121" s="100">
        <v>6200</v>
      </c>
      <c r="E121" s="100">
        <v>6500</v>
      </c>
    </row>
    <row r="122" spans="1:8" ht="0.95" customHeight="1" x14ac:dyDescent="0.2">
      <c r="A122" s="100">
        <v>1999</v>
      </c>
      <c r="B122" s="100">
        <v>6700</v>
      </c>
      <c r="C122" s="100">
        <v>6500</v>
      </c>
      <c r="D122" s="100">
        <v>6200</v>
      </c>
      <c r="E122" s="100">
        <v>6500</v>
      </c>
    </row>
    <row r="123" spans="1:8" ht="0.95" customHeight="1" x14ac:dyDescent="0.2">
      <c r="A123" s="100">
        <v>2000</v>
      </c>
      <c r="B123" s="100">
        <v>6700</v>
      </c>
      <c r="C123" s="100">
        <v>6500</v>
      </c>
      <c r="D123" s="100">
        <v>6200</v>
      </c>
      <c r="E123" s="100">
        <v>6500</v>
      </c>
    </row>
    <row r="125" spans="1:8" ht="0.95" customHeight="1" x14ac:dyDescent="0.2">
      <c r="C125" s="97" t="s">
        <v>56</v>
      </c>
    </row>
    <row r="126" spans="1:8" ht="0.95" customHeight="1" x14ac:dyDescent="0.2">
      <c r="A126" s="101">
        <v>43466</v>
      </c>
      <c r="B126" s="100">
        <v>0</v>
      </c>
      <c r="C126" s="97">
        <v>732</v>
      </c>
      <c r="D126" s="100">
        <v>0</v>
      </c>
      <c r="F126" s="101">
        <f>A3</f>
        <v>22637</v>
      </c>
      <c r="G126" s="101">
        <f>IF(DAY(F126)=1,F126,DATE(YEAR(F126),MONTH(F126)+1,1))</f>
        <v>22647</v>
      </c>
    </row>
    <row r="127" spans="1:8" ht="0.95" customHeight="1" x14ac:dyDescent="0.2">
      <c r="A127" s="101">
        <v>43497</v>
      </c>
      <c r="B127" s="100">
        <v>1</v>
      </c>
      <c r="C127" s="97">
        <v>733</v>
      </c>
      <c r="D127" s="100">
        <v>1</v>
      </c>
      <c r="F127" s="97">
        <f>DATEDIF(G126,A138,"m")</f>
        <v>696</v>
      </c>
      <c r="G127" s="97">
        <f>ROUNDDOWN(F127/12,0)</f>
        <v>58</v>
      </c>
      <c r="H127" s="97">
        <f>F127-G127*12</f>
        <v>0</v>
      </c>
    </row>
    <row r="128" spans="1:8" ht="0.95" customHeight="1" x14ac:dyDescent="0.2">
      <c r="A128" s="101">
        <v>43525</v>
      </c>
      <c r="B128" s="100">
        <v>2</v>
      </c>
      <c r="C128" s="97">
        <v>734</v>
      </c>
      <c r="D128" s="100">
        <v>2</v>
      </c>
    </row>
    <row r="129" spans="1:6" ht="0.95" customHeight="1" x14ac:dyDescent="0.2">
      <c r="A129" s="101">
        <v>43556</v>
      </c>
      <c r="B129" s="100">
        <v>3</v>
      </c>
      <c r="C129" s="97">
        <v>735</v>
      </c>
      <c r="D129" s="100">
        <v>3</v>
      </c>
    </row>
    <row r="130" spans="1:6" ht="0.95" customHeight="1" x14ac:dyDescent="0.2">
      <c r="A130" s="101">
        <v>43586</v>
      </c>
      <c r="B130" s="100">
        <v>4</v>
      </c>
      <c r="C130" s="97">
        <v>736</v>
      </c>
      <c r="D130" s="100">
        <v>4</v>
      </c>
    </row>
    <row r="131" spans="1:6" ht="0.95" customHeight="1" x14ac:dyDescent="0.2">
      <c r="A131" s="101">
        <v>43617</v>
      </c>
      <c r="B131" s="100">
        <v>5</v>
      </c>
      <c r="C131" s="97">
        <v>737</v>
      </c>
      <c r="D131" s="100">
        <v>5</v>
      </c>
    </row>
    <row r="132" spans="1:6" ht="0.95" customHeight="1" x14ac:dyDescent="0.2">
      <c r="A132" s="101">
        <v>43647</v>
      </c>
      <c r="B132" s="100">
        <v>6</v>
      </c>
      <c r="C132" s="97">
        <v>738</v>
      </c>
      <c r="D132" s="100">
        <v>6</v>
      </c>
    </row>
    <row r="133" spans="1:6" ht="0.95" customHeight="1" x14ac:dyDescent="0.2">
      <c r="A133" s="101">
        <v>43678</v>
      </c>
      <c r="B133" s="100">
        <v>7</v>
      </c>
      <c r="C133" s="97">
        <v>739</v>
      </c>
      <c r="D133" s="100">
        <v>7</v>
      </c>
    </row>
    <row r="134" spans="1:6" ht="0.95" customHeight="1" x14ac:dyDescent="0.2">
      <c r="A134" s="101">
        <v>43709</v>
      </c>
      <c r="B134" s="100">
        <v>8</v>
      </c>
      <c r="C134" s="97">
        <v>740</v>
      </c>
      <c r="D134" s="100">
        <v>8</v>
      </c>
    </row>
    <row r="135" spans="1:6" ht="0.95" customHeight="1" x14ac:dyDescent="0.2">
      <c r="A135" s="101">
        <v>43739</v>
      </c>
      <c r="B135" s="100">
        <v>9</v>
      </c>
      <c r="C135" s="97">
        <v>741</v>
      </c>
      <c r="D135" s="100">
        <v>9</v>
      </c>
    </row>
    <row r="136" spans="1:6" ht="0.95" customHeight="1" x14ac:dyDescent="0.2">
      <c r="A136" s="101">
        <v>43770</v>
      </c>
      <c r="B136" s="100">
        <v>10</v>
      </c>
      <c r="C136" s="97">
        <v>742</v>
      </c>
      <c r="D136" s="100">
        <v>10</v>
      </c>
    </row>
    <row r="137" spans="1:6" ht="0.95" customHeight="1" x14ac:dyDescent="0.2">
      <c r="A137" s="101">
        <v>43800</v>
      </c>
      <c r="B137" s="100">
        <v>11</v>
      </c>
      <c r="C137" s="97">
        <v>743</v>
      </c>
      <c r="D137" s="100">
        <v>11</v>
      </c>
    </row>
    <row r="138" spans="1:6" ht="0.95" customHeight="1" x14ac:dyDescent="0.2">
      <c r="A138" s="101">
        <v>43831</v>
      </c>
      <c r="B138" s="100">
        <v>12</v>
      </c>
      <c r="C138" s="97">
        <v>744</v>
      </c>
      <c r="D138" s="100">
        <v>12</v>
      </c>
      <c r="F138" s="97" t="str">
        <f>G127+0&amp;"/"&amp;H127</f>
        <v>58/0</v>
      </c>
    </row>
    <row r="139" spans="1:6" ht="0.95" customHeight="1" x14ac:dyDescent="0.2">
      <c r="A139" s="101">
        <v>43862</v>
      </c>
      <c r="B139" s="100">
        <v>13</v>
      </c>
      <c r="C139" s="97">
        <v>745</v>
      </c>
      <c r="D139" s="100">
        <v>13</v>
      </c>
    </row>
    <row r="140" spans="1:6" ht="0.95" customHeight="1" x14ac:dyDescent="0.2">
      <c r="A140" s="101">
        <v>43891</v>
      </c>
      <c r="B140" s="100">
        <v>14</v>
      </c>
      <c r="C140" s="97">
        <v>746</v>
      </c>
      <c r="D140" s="100">
        <v>14</v>
      </c>
    </row>
    <row r="141" spans="1:6" ht="0.95" customHeight="1" x14ac:dyDescent="0.2">
      <c r="A141" s="101">
        <v>43922</v>
      </c>
      <c r="B141" s="100">
        <v>15</v>
      </c>
      <c r="C141" s="97">
        <v>747</v>
      </c>
      <c r="D141" s="100">
        <v>15</v>
      </c>
    </row>
    <row r="142" spans="1:6" ht="0.95" customHeight="1" x14ac:dyDescent="0.2">
      <c r="A142" s="101">
        <v>43952</v>
      </c>
      <c r="B142" s="100">
        <v>16</v>
      </c>
      <c r="C142" s="97">
        <v>748</v>
      </c>
      <c r="D142" s="100">
        <v>16</v>
      </c>
    </row>
    <row r="143" spans="1:6" ht="0.95" customHeight="1" x14ac:dyDescent="0.2">
      <c r="A143" s="101">
        <v>43983</v>
      </c>
      <c r="B143" s="100">
        <v>17</v>
      </c>
      <c r="C143" s="97">
        <v>749</v>
      </c>
      <c r="D143" s="100">
        <v>17</v>
      </c>
    </row>
    <row r="144" spans="1:6" ht="0.95" customHeight="1" x14ac:dyDescent="0.2">
      <c r="A144" s="101">
        <v>44013</v>
      </c>
      <c r="B144" s="100">
        <v>18</v>
      </c>
      <c r="C144" s="97">
        <v>750</v>
      </c>
      <c r="D144" s="100">
        <v>18</v>
      </c>
    </row>
    <row r="145" spans="1:6" ht="0.95" customHeight="1" x14ac:dyDescent="0.2">
      <c r="A145" s="101">
        <v>44044</v>
      </c>
      <c r="B145" s="100">
        <v>19</v>
      </c>
      <c r="C145" s="97">
        <v>751</v>
      </c>
      <c r="D145" s="100">
        <v>19</v>
      </c>
    </row>
    <row r="146" spans="1:6" ht="0.95" customHeight="1" x14ac:dyDescent="0.2">
      <c r="A146" s="101">
        <v>44075</v>
      </c>
      <c r="B146" s="100">
        <v>20</v>
      </c>
      <c r="C146" s="97">
        <v>752</v>
      </c>
      <c r="D146" s="100">
        <v>20</v>
      </c>
    </row>
    <row r="147" spans="1:6" ht="0.95" customHeight="1" x14ac:dyDescent="0.2">
      <c r="A147" s="101">
        <v>44105</v>
      </c>
      <c r="B147" s="100">
        <v>21</v>
      </c>
      <c r="C147" s="97">
        <v>753</v>
      </c>
      <c r="D147" s="100">
        <v>21</v>
      </c>
    </row>
    <row r="148" spans="1:6" ht="0.95" customHeight="1" x14ac:dyDescent="0.2">
      <c r="A148" s="101">
        <v>44136</v>
      </c>
      <c r="B148" s="100">
        <v>22</v>
      </c>
      <c r="C148" s="97">
        <v>754</v>
      </c>
      <c r="D148" s="100">
        <v>22</v>
      </c>
    </row>
    <row r="149" spans="1:6" ht="0.95" customHeight="1" x14ac:dyDescent="0.2">
      <c r="A149" s="101">
        <v>44166</v>
      </c>
      <c r="B149" s="100">
        <v>23</v>
      </c>
      <c r="C149" s="97">
        <v>755</v>
      </c>
      <c r="D149" s="100">
        <v>23</v>
      </c>
    </row>
    <row r="150" spans="1:6" ht="0.95" customHeight="1" x14ac:dyDescent="0.2">
      <c r="A150" s="101">
        <v>44197</v>
      </c>
      <c r="B150" s="100">
        <v>24</v>
      </c>
      <c r="C150" s="97">
        <v>756</v>
      </c>
      <c r="D150" s="100">
        <v>24</v>
      </c>
      <c r="F150" s="97" t="str">
        <f>G127+1&amp;"/"&amp;H127</f>
        <v>59/0</v>
      </c>
    </row>
    <row r="151" spans="1:6" ht="0.95" customHeight="1" x14ac:dyDescent="0.2">
      <c r="A151" s="101">
        <v>44228</v>
      </c>
      <c r="B151" s="100">
        <v>25</v>
      </c>
      <c r="C151" s="97">
        <v>757</v>
      </c>
      <c r="D151" s="100">
        <v>25</v>
      </c>
    </row>
    <row r="152" spans="1:6" ht="0.95" customHeight="1" x14ac:dyDescent="0.2">
      <c r="A152" s="101">
        <v>44256</v>
      </c>
      <c r="B152" s="100">
        <v>26</v>
      </c>
      <c r="C152" s="97">
        <v>758</v>
      </c>
      <c r="D152" s="100">
        <v>26</v>
      </c>
    </row>
    <row r="153" spans="1:6" ht="0.95" customHeight="1" x14ac:dyDescent="0.2">
      <c r="A153" s="101">
        <v>44287</v>
      </c>
      <c r="B153" s="100">
        <v>27</v>
      </c>
      <c r="C153" s="97">
        <v>759</v>
      </c>
      <c r="D153" s="100">
        <v>27</v>
      </c>
    </row>
    <row r="154" spans="1:6" ht="0.95" customHeight="1" x14ac:dyDescent="0.2">
      <c r="A154" s="101">
        <v>44317</v>
      </c>
      <c r="B154" s="100">
        <v>28</v>
      </c>
      <c r="C154" s="97">
        <v>760</v>
      </c>
      <c r="D154" s="100">
        <v>28</v>
      </c>
    </row>
    <row r="155" spans="1:6" ht="0.95" customHeight="1" x14ac:dyDescent="0.2">
      <c r="A155" s="101">
        <v>44348</v>
      </c>
      <c r="B155" s="100">
        <v>29</v>
      </c>
      <c r="C155" s="97">
        <v>761</v>
      </c>
      <c r="D155" s="100">
        <v>29</v>
      </c>
    </row>
    <row r="156" spans="1:6" ht="0.95" customHeight="1" x14ac:dyDescent="0.2">
      <c r="A156" s="101">
        <v>44378</v>
      </c>
      <c r="B156" s="100">
        <v>30</v>
      </c>
      <c r="C156" s="97">
        <v>762</v>
      </c>
      <c r="D156" s="100">
        <v>30</v>
      </c>
    </row>
    <row r="157" spans="1:6" ht="0.95" customHeight="1" x14ac:dyDescent="0.2">
      <c r="A157" s="101">
        <v>44409</v>
      </c>
      <c r="B157" s="100">
        <v>31</v>
      </c>
      <c r="C157" s="97">
        <v>763</v>
      </c>
      <c r="D157" s="100">
        <v>31</v>
      </c>
    </row>
    <row r="158" spans="1:6" ht="0.95" customHeight="1" x14ac:dyDescent="0.2">
      <c r="A158" s="101">
        <v>44440</v>
      </c>
      <c r="B158" s="100">
        <v>32</v>
      </c>
      <c r="C158" s="97">
        <v>764</v>
      </c>
      <c r="D158" s="100">
        <v>32</v>
      </c>
    </row>
    <row r="159" spans="1:6" ht="0.95" customHeight="1" x14ac:dyDescent="0.2">
      <c r="A159" s="101">
        <v>44470</v>
      </c>
      <c r="B159" s="100">
        <v>33</v>
      </c>
      <c r="C159" s="97">
        <v>765</v>
      </c>
      <c r="D159" s="100">
        <v>33</v>
      </c>
    </row>
    <row r="160" spans="1:6" ht="0.95" customHeight="1" x14ac:dyDescent="0.2">
      <c r="A160" s="101">
        <v>44501</v>
      </c>
      <c r="B160" s="100">
        <v>34</v>
      </c>
      <c r="C160" s="97">
        <v>766</v>
      </c>
      <c r="D160" s="100">
        <v>34</v>
      </c>
    </row>
    <row r="161" spans="1:6" ht="0.95" customHeight="1" x14ac:dyDescent="0.2">
      <c r="A161" s="101">
        <v>44531</v>
      </c>
      <c r="B161" s="100">
        <v>35</v>
      </c>
      <c r="C161" s="97">
        <v>767</v>
      </c>
      <c r="D161" s="100">
        <v>35</v>
      </c>
    </row>
    <row r="162" spans="1:6" ht="0.95" customHeight="1" x14ac:dyDescent="0.2">
      <c r="A162" s="101">
        <v>44562</v>
      </c>
      <c r="B162" s="100">
        <v>36</v>
      </c>
      <c r="C162" s="97">
        <v>768</v>
      </c>
      <c r="D162" s="100">
        <v>36</v>
      </c>
      <c r="F162" s="97" t="str">
        <f>G127+2&amp;"/"&amp;H127</f>
        <v>60/0</v>
      </c>
    </row>
    <row r="163" spans="1:6" ht="0.95" customHeight="1" x14ac:dyDescent="0.2">
      <c r="A163" s="101">
        <v>44593</v>
      </c>
      <c r="B163" s="100">
        <v>37</v>
      </c>
      <c r="C163" s="97">
        <v>769</v>
      </c>
      <c r="D163" s="100">
        <v>37</v>
      </c>
    </row>
    <row r="164" spans="1:6" ht="0.95" customHeight="1" x14ac:dyDescent="0.2">
      <c r="A164" s="101">
        <v>44621</v>
      </c>
      <c r="B164" s="100">
        <v>38</v>
      </c>
      <c r="C164" s="97">
        <v>770</v>
      </c>
      <c r="D164" s="100">
        <v>38</v>
      </c>
    </row>
    <row r="165" spans="1:6" ht="0.95" customHeight="1" x14ac:dyDescent="0.2">
      <c r="A165" s="101">
        <v>44652</v>
      </c>
      <c r="B165" s="100">
        <v>39</v>
      </c>
      <c r="C165" s="97">
        <v>771</v>
      </c>
      <c r="D165" s="100">
        <v>39</v>
      </c>
    </row>
    <row r="166" spans="1:6" ht="0.95" customHeight="1" x14ac:dyDescent="0.2">
      <c r="A166" s="101">
        <v>44682</v>
      </c>
      <c r="B166" s="100">
        <v>40</v>
      </c>
      <c r="C166" s="97">
        <v>772</v>
      </c>
      <c r="D166" s="100">
        <v>40</v>
      </c>
    </row>
    <row r="167" spans="1:6" ht="0.95" customHeight="1" x14ac:dyDescent="0.2">
      <c r="A167" s="101">
        <v>44713</v>
      </c>
      <c r="B167" s="100">
        <v>41</v>
      </c>
      <c r="C167" s="97">
        <v>773</v>
      </c>
      <c r="D167" s="100">
        <v>41</v>
      </c>
    </row>
    <row r="168" spans="1:6" ht="0.95" customHeight="1" x14ac:dyDescent="0.2">
      <c r="A168" s="101">
        <v>44743</v>
      </c>
      <c r="B168" s="100">
        <v>42</v>
      </c>
      <c r="C168" s="97">
        <v>774</v>
      </c>
      <c r="D168" s="100">
        <v>42</v>
      </c>
    </row>
    <row r="169" spans="1:6" ht="0.95" customHeight="1" x14ac:dyDescent="0.2">
      <c r="A169" s="101">
        <v>44774</v>
      </c>
      <c r="B169" s="100">
        <v>43</v>
      </c>
      <c r="C169" s="97">
        <v>775</v>
      </c>
      <c r="D169" s="100">
        <v>43</v>
      </c>
    </row>
    <row r="170" spans="1:6" ht="0.95" customHeight="1" x14ac:dyDescent="0.2">
      <c r="A170" s="101">
        <v>44805</v>
      </c>
      <c r="B170" s="100">
        <v>44</v>
      </c>
      <c r="C170" s="97">
        <v>776</v>
      </c>
      <c r="D170" s="100">
        <v>44</v>
      </c>
    </row>
    <row r="171" spans="1:6" ht="0.95" customHeight="1" x14ac:dyDescent="0.2">
      <c r="A171" s="101">
        <v>44835</v>
      </c>
      <c r="B171" s="100">
        <v>45</v>
      </c>
      <c r="C171" s="97">
        <v>777</v>
      </c>
      <c r="D171" s="100">
        <v>45</v>
      </c>
    </row>
    <row r="172" spans="1:6" ht="0.95" customHeight="1" x14ac:dyDescent="0.2">
      <c r="A172" s="101">
        <v>44866</v>
      </c>
      <c r="B172" s="100">
        <v>46</v>
      </c>
      <c r="C172" s="97">
        <v>778</v>
      </c>
      <c r="D172" s="100">
        <v>46</v>
      </c>
    </row>
    <row r="173" spans="1:6" ht="0.95" customHeight="1" x14ac:dyDescent="0.2">
      <c r="A173" s="101">
        <v>44896</v>
      </c>
      <c r="B173" s="100">
        <v>47</v>
      </c>
      <c r="C173" s="97">
        <v>779</v>
      </c>
      <c r="D173" s="100">
        <v>47</v>
      </c>
    </row>
    <row r="174" spans="1:6" ht="0.95" customHeight="1" x14ac:dyDescent="0.2">
      <c r="A174" s="101">
        <v>44927</v>
      </c>
      <c r="B174" s="100">
        <v>48</v>
      </c>
      <c r="C174" s="97">
        <v>780</v>
      </c>
      <c r="D174" s="100">
        <v>48</v>
      </c>
      <c r="F174" s="97" t="str">
        <f>G127+3&amp;"/"&amp;H127</f>
        <v>61/0</v>
      </c>
    </row>
    <row r="175" spans="1:6" ht="0.95" customHeight="1" x14ac:dyDescent="0.2">
      <c r="A175" s="101">
        <v>44958</v>
      </c>
      <c r="B175" s="100">
        <v>49</v>
      </c>
      <c r="C175" s="97">
        <v>781</v>
      </c>
      <c r="D175" s="100">
        <v>49</v>
      </c>
    </row>
    <row r="176" spans="1:6" ht="0.95" customHeight="1" x14ac:dyDescent="0.2">
      <c r="A176" s="101">
        <v>44986</v>
      </c>
      <c r="B176" s="100">
        <v>50</v>
      </c>
      <c r="C176" s="97">
        <v>782</v>
      </c>
      <c r="D176" s="100">
        <v>50</v>
      </c>
    </row>
    <row r="177" spans="1:6" ht="0.95" customHeight="1" x14ac:dyDescent="0.2">
      <c r="A177" s="101">
        <v>45017</v>
      </c>
      <c r="B177" s="100">
        <v>51</v>
      </c>
      <c r="C177" s="97">
        <v>783</v>
      </c>
      <c r="D177" s="100">
        <v>51</v>
      </c>
    </row>
    <row r="178" spans="1:6" ht="0.95" customHeight="1" x14ac:dyDescent="0.2">
      <c r="A178" s="101">
        <v>45047</v>
      </c>
      <c r="B178" s="100">
        <v>52</v>
      </c>
      <c r="C178" s="97">
        <v>784</v>
      </c>
      <c r="D178" s="100">
        <v>52</v>
      </c>
    </row>
    <row r="179" spans="1:6" ht="0.95" customHeight="1" x14ac:dyDescent="0.2">
      <c r="A179" s="101">
        <v>45078</v>
      </c>
      <c r="B179" s="100">
        <v>53</v>
      </c>
      <c r="C179" s="97">
        <v>785</v>
      </c>
      <c r="D179" s="100">
        <v>53</v>
      </c>
    </row>
    <row r="180" spans="1:6" ht="0.95" customHeight="1" x14ac:dyDescent="0.2">
      <c r="A180" s="101">
        <v>45108</v>
      </c>
      <c r="B180" s="100">
        <v>54</v>
      </c>
      <c r="C180" s="97">
        <v>786</v>
      </c>
      <c r="D180" s="100">
        <v>54</v>
      </c>
    </row>
    <row r="181" spans="1:6" ht="0.95" customHeight="1" x14ac:dyDescent="0.2">
      <c r="A181" s="101">
        <v>45139</v>
      </c>
      <c r="B181" s="100">
        <v>55</v>
      </c>
      <c r="C181" s="97">
        <v>787</v>
      </c>
      <c r="D181" s="100">
        <v>55</v>
      </c>
    </row>
    <row r="182" spans="1:6" ht="0.95" customHeight="1" x14ac:dyDescent="0.2">
      <c r="A182" s="101">
        <v>45170</v>
      </c>
      <c r="B182" s="100">
        <v>56</v>
      </c>
      <c r="C182" s="97">
        <v>788</v>
      </c>
      <c r="D182" s="100">
        <v>56</v>
      </c>
    </row>
    <row r="183" spans="1:6" ht="0.95" customHeight="1" x14ac:dyDescent="0.2">
      <c r="A183" s="101">
        <v>45200</v>
      </c>
      <c r="B183" s="100">
        <v>57</v>
      </c>
      <c r="C183" s="97">
        <v>789</v>
      </c>
      <c r="D183" s="100">
        <v>57</v>
      </c>
    </row>
    <row r="184" spans="1:6" ht="0.95" customHeight="1" x14ac:dyDescent="0.2">
      <c r="A184" s="101">
        <v>45231</v>
      </c>
      <c r="B184" s="100">
        <v>58</v>
      </c>
      <c r="C184" s="97">
        <v>790</v>
      </c>
      <c r="D184" s="100">
        <v>58</v>
      </c>
    </row>
    <row r="185" spans="1:6" ht="0.95" customHeight="1" x14ac:dyDescent="0.2">
      <c r="A185" s="101">
        <v>45261</v>
      </c>
      <c r="B185" s="100">
        <v>59</v>
      </c>
      <c r="C185" s="97">
        <v>791</v>
      </c>
      <c r="D185" s="100">
        <v>59</v>
      </c>
    </row>
    <row r="186" spans="1:6" ht="0.95" customHeight="1" x14ac:dyDescent="0.2">
      <c r="A186" s="101">
        <v>45292</v>
      </c>
      <c r="B186" s="100">
        <v>60</v>
      </c>
      <c r="C186" s="97">
        <v>792</v>
      </c>
      <c r="D186" s="100">
        <v>60</v>
      </c>
      <c r="F186" s="97" t="str">
        <f>G127+4&amp;"/"&amp;H127</f>
        <v>62/0</v>
      </c>
    </row>
    <row r="187" spans="1:6" ht="0.95" customHeight="1" x14ac:dyDescent="0.2">
      <c r="A187" s="101">
        <v>45323</v>
      </c>
      <c r="B187" s="100">
        <v>61</v>
      </c>
      <c r="C187" s="97">
        <v>793</v>
      </c>
      <c r="D187" s="100">
        <v>61</v>
      </c>
    </row>
    <row r="188" spans="1:6" ht="0.95" customHeight="1" x14ac:dyDescent="0.2">
      <c r="A188" s="101">
        <v>45352</v>
      </c>
      <c r="B188" s="100">
        <v>62</v>
      </c>
      <c r="C188" s="97">
        <v>794</v>
      </c>
      <c r="D188" s="100">
        <v>62</v>
      </c>
    </row>
    <row r="189" spans="1:6" ht="0.95" customHeight="1" x14ac:dyDescent="0.2">
      <c r="A189" s="101">
        <v>45383</v>
      </c>
      <c r="B189" s="100">
        <v>63</v>
      </c>
      <c r="C189" s="97">
        <v>795</v>
      </c>
      <c r="D189" s="100">
        <v>63</v>
      </c>
    </row>
    <row r="190" spans="1:6" ht="0.95" customHeight="1" x14ac:dyDescent="0.2">
      <c r="A190" s="101">
        <v>45413</v>
      </c>
      <c r="B190" s="100">
        <v>64</v>
      </c>
      <c r="C190" s="97">
        <v>796</v>
      </c>
      <c r="D190" s="100">
        <v>64</v>
      </c>
    </row>
    <row r="191" spans="1:6" ht="0.95" customHeight="1" x14ac:dyDescent="0.2">
      <c r="A191" s="101">
        <v>45444</v>
      </c>
      <c r="B191" s="100">
        <v>65</v>
      </c>
      <c r="C191" s="97">
        <v>797</v>
      </c>
      <c r="D191" s="100">
        <v>65</v>
      </c>
    </row>
    <row r="192" spans="1:6" ht="0.95" customHeight="1" x14ac:dyDescent="0.2">
      <c r="A192" s="101">
        <v>45474</v>
      </c>
      <c r="B192" s="100">
        <v>66</v>
      </c>
      <c r="C192" s="97">
        <v>798</v>
      </c>
      <c r="D192" s="100">
        <v>66</v>
      </c>
    </row>
    <row r="193" spans="1:6" ht="0.95" customHeight="1" x14ac:dyDescent="0.2">
      <c r="A193" s="101">
        <v>45505</v>
      </c>
      <c r="B193" s="100">
        <v>67</v>
      </c>
      <c r="C193" s="97">
        <v>799</v>
      </c>
      <c r="D193" s="100">
        <v>67</v>
      </c>
    </row>
    <row r="194" spans="1:6" ht="0.95" customHeight="1" x14ac:dyDescent="0.2">
      <c r="A194" s="101">
        <v>45536</v>
      </c>
      <c r="B194" s="100">
        <v>68</v>
      </c>
      <c r="C194" s="97">
        <v>800</v>
      </c>
      <c r="D194" s="100">
        <v>68</v>
      </c>
    </row>
    <row r="195" spans="1:6" ht="0.95" customHeight="1" x14ac:dyDescent="0.2">
      <c r="A195" s="101">
        <v>45566</v>
      </c>
      <c r="B195" s="100">
        <v>69</v>
      </c>
      <c r="C195" s="97">
        <v>801</v>
      </c>
      <c r="D195" s="100">
        <v>69</v>
      </c>
    </row>
    <row r="196" spans="1:6" ht="0.95" customHeight="1" x14ac:dyDescent="0.2">
      <c r="A196" s="101">
        <v>45597</v>
      </c>
      <c r="B196" s="100">
        <v>70</v>
      </c>
      <c r="C196" s="97">
        <v>802</v>
      </c>
      <c r="D196" s="100">
        <v>70</v>
      </c>
    </row>
    <row r="197" spans="1:6" ht="0.95" customHeight="1" x14ac:dyDescent="0.2">
      <c r="A197" s="101">
        <v>45627</v>
      </c>
      <c r="B197" s="100">
        <v>71</v>
      </c>
      <c r="C197" s="97">
        <v>803</v>
      </c>
      <c r="D197" s="100">
        <v>71</v>
      </c>
    </row>
    <row r="198" spans="1:6" ht="0.95" customHeight="1" x14ac:dyDescent="0.2">
      <c r="A198" s="101">
        <v>45658</v>
      </c>
      <c r="B198" s="100">
        <v>72</v>
      </c>
      <c r="C198" s="97">
        <v>804</v>
      </c>
      <c r="D198" s="100">
        <v>72</v>
      </c>
      <c r="F198" s="97" t="str">
        <f>G127+5&amp;"/"&amp;H127</f>
        <v>63/0</v>
      </c>
    </row>
    <row r="199" spans="1:6" ht="0.95" customHeight="1" x14ac:dyDescent="0.2">
      <c r="A199" s="101">
        <v>45689</v>
      </c>
      <c r="B199" s="100">
        <v>73</v>
      </c>
      <c r="C199" s="97">
        <v>805</v>
      </c>
      <c r="D199" s="100">
        <v>73</v>
      </c>
    </row>
    <row r="200" spans="1:6" ht="0.95" customHeight="1" x14ac:dyDescent="0.2">
      <c r="A200" s="101">
        <v>45717</v>
      </c>
      <c r="B200" s="100">
        <v>74</v>
      </c>
      <c r="C200" s="97">
        <v>806</v>
      </c>
      <c r="D200" s="100">
        <v>74</v>
      </c>
    </row>
    <row r="201" spans="1:6" ht="0.95" customHeight="1" x14ac:dyDescent="0.2">
      <c r="A201" s="101">
        <v>45748</v>
      </c>
      <c r="B201" s="100">
        <v>75</v>
      </c>
      <c r="C201" s="97">
        <v>807</v>
      </c>
      <c r="D201" s="100">
        <v>75</v>
      </c>
    </row>
    <row r="202" spans="1:6" ht="0.95" customHeight="1" x14ac:dyDescent="0.2">
      <c r="A202" s="101">
        <v>45778</v>
      </c>
      <c r="B202" s="100">
        <v>76</v>
      </c>
      <c r="C202" s="97">
        <v>808</v>
      </c>
      <c r="D202" s="100">
        <v>76</v>
      </c>
    </row>
    <row r="203" spans="1:6" ht="0.95" customHeight="1" x14ac:dyDescent="0.2">
      <c r="A203" s="101">
        <v>45809</v>
      </c>
      <c r="B203" s="100">
        <v>77</v>
      </c>
      <c r="C203" s="97">
        <v>809</v>
      </c>
      <c r="D203" s="100">
        <v>77</v>
      </c>
    </row>
    <row r="204" spans="1:6" ht="0.95" customHeight="1" x14ac:dyDescent="0.2">
      <c r="A204" s="101">
        <v>45839</v>
      </c>
      <c r="B204" s="100">
        <v>78</v>
      </c>
      <c r="C204" s="97">
        <v>810</v>
      </c>
      <c r="D204" s="100">
        <v>78</v>
      </c>
    </row>
    <row r="205" spans="1:6" ht="0.95" customHeight="1" x14ac:dyDescent="0.2">
      <c r="A205" s="101">
        <v>45870</v>
      </c>
      <c r="B205" s="100">
        <v>79</v>
      </c>
      <c r="C205" s="97">
        <v>811</v>
      </c>
      <c r="D205" s="100">
        <v>79</v>
      </c>
    </row>
    <row r="206" spans="1:6" ht="0.95" customHeight="1" x14ac:dyDescent="0.2">
      <c r="A206" s="101">
        <v>45901</v>
      </c>
      <c r="B206" s="100">
        <v>80</v>
      </c>
      <c r="C206" s="97">
        <v>812</v>
      </c>
      <c r="D206" s="100">
        <v>80</v>
      </c>
    </row>
    <row r="207" spans="1:6" ht="0.95" customHeight="1" x14ac:dyDescent="0.2">
      <c r="A207" s="101">
        <v>45931</v>
      </c>
      <c r="B207" s="100">
        <v>81</v>
      </c>
      <c r="C207" s="97">
        <v>813</v>
      </c>
      <c r="D207" s="100">
        <v>81</v>
      </c>
    </row>
    <row r="208" spans="1:6" ht="0.95" customHeight="1" x14ac:dyDescent="0.2">
      <c r="A208" s="101">
        <v>45962</v>
      </c>
      <c r="B208" s="100">
        <v>82</v>
      </c>
      <c r="C208" s="97">
        <v>814</v>
      </c>
      <c r="D208" s="100">
        <v>82</v>
      </c>
    </row>
    <row r="209" spans="1:6" ht="0.95" customHeight="1" x14ac:dyDescent="0.2">
      <c r="A209" s="101">
        <v>45992</v>
      </c>
      <c r="B209" s="100">
        <v>83</v>
      </c>
      <c r="C209" s="97">
        <v>815</v>
      </c>
      <c r="D209" s="100">
        <v>83</v>
      </c>
    </row>
    <row r="210" spans="1:6" ht="0.95" customHeight="1" x14ac:dyDescent="0.2">
      <c r="A210" s="101">
        <v>46023</v>
      </c>
      <c r="B210" s="100">
        <v>84</v>
      </c>
      <c r="C210" s="97">
        <v>816</v>
      </c>
      <c r="D210" s="100">
        <v>84</v>
      </c>
      <c r="F210" s="97" t="str">
        <f>G127+6&amp;"/"&amp;H127</f>
        <v>64/0</v>
      </c>
    </row>
    <row r="211" spans="1:6" ht="0.95" customHeight="1" x14ac:dyDescent="0.2">
      <c r="A211" s="101">
        <v>46054</v>
      </c>
      <c r="B211" s="100">
        <v>85</v>
      </c>
      <c r="C211" s="97">
        <v>817</v>
      </c>
      <c r="D211" s="100">
        <v>85</v>
      </c>
    </row>
    <row r="212" spans="1:6" ht="0.95" customHeight="1" x14ac:dyDescent="0.2">
      <c r="A212" s="101">
        <v>46082</v>
      </c>
      <c r="B212" s="100">
        <v>86</v>
      </c>
      <c r="C212" s="97">
        <v>818</v>
      </c>
      <c r="D212" s="100">
        <v>86</v>
      </c>
    </row>
    <row r="213" spans="1:6" ht="0.95" customHeight="1" x14ac:dyDescent="0.2">
      <c r="A213" s="101">
        <v>46113</v>
      </c>
      <c r="B213" s="100">
        <v>87</v>
      </c>
      <c r="C213" s="97">
        <v>819</v>
      </c>
      <c r="D213" s="100">
        <v>87</v>
      </c>
    </row>
    <row r="214" spans="1:6" ht="0.95" customHeight="1" x14ac:dyDescent="0.2">
      <c r="A214" s="101">
        <v>46143</v>
      </c>
      <c r="B214" s="100">
        <v>88</v>
      </c>
      <c r="C214" s="97">
        <v>820</v>
      </c>
      <c r="D214" s="100">
        <v>88</v>
      </c>
    </row>
    <row r="215" spans="1:6" ht="0.95" customHeight="1" x14ac:dyDescent="0.2">
      <c r="A215" s="101">
        <v>46174</v>
      </c>
      <c r="B215" s="100">
        <v>89</v>
      </c>
      <c r="C215" s="97">
        <v>821</v>
      </c>
      <c r="D215" s="100">
        <v>89</v>
      </c>
    </row>
    <row r="216" spans="1:6" ht="0.95" customHeight="1" x14ac:dyDescent="0.2">
      <c r="A216" s="101">
        <v>46204</v>
      </c>
      <c r="B216" s="100">
        <v>90</v>
      </c>
      <c r="C216" s="97">
        <v>822</v>
      </c>
      <c r="D216" s="100">
        <v>90</v>
      </c>
    </row>
    <row r="217" spans="1:6" ht="0.95" customHeight="1" x14ac:dyDescent="0.2">
      <c r="A217" s="101">
        <v>46235</v>
      </c>
      <c r="B217" s="100">
        <v>91</v>
      </c>
      <c r="C217" s="97">
        <v>823</v>
      </c>
      <c r="D217" s="100">
        <v>91</v>
      </c>
    </row>
    <row r="218" spans="1:6" ht="0.95" customHeight="1" x14ac:dyDescent="0.2">
      <c r="A218" s="101">
        <v>46266</v>
      </c>
      <c r="B218" s="100">
        <v>92</v>
      </c>
      <c r="C218" s="97">
        <v>824</v>
      </c>
      <c r="D218" s="100">
        <v>92</v>
      </c>
    </row>
    <row r="219" spans="1:6" ht="0.95" customHeight="1" x14ac:dyDescent="0.2">
      <c r="A219" s="101">
        <v>46296</v>
      </c>
      <c r="B219" s="100">
        <v>93</v>
      </c>
      <c r="C219" s="97">
        <v>825</v>
      </c>
      <c r="D219" s="100">
        <v>93</v>
      </c>
    </row>
    <row r="220" spans="1:6" ht="0.95" customHeight="1" x14ac:dyDescent="0.2">
      <c r="A220" s="101">
        <v>46327</v>
      </c>
      <c r="B220" s="100">
        <v>94</v>
      </c>
      <c r="C220" s="97">
        <v>826</v>
      </c>
      <c r="D220" s="100">
        <v>94</v>
      </c>
    </row>
    <row r="221" spans="1:6" ht="0.95" customHeight="1" x14ac:dyDescent="0.2">
      <c r="A221" s="101">
        <v>46357</v>
      </c>
      <c r="B221" s="100">
        <v>95</v>
      </c>
      <c r="C221" s="97">
        <v>827</v>
      </c>
      <c r="D221" s="100">
        <v>95</v>
      </c>
    </row>
    <row r="222" spans="1:6" ht="0.95" customHeight="1" x14ac:dyDescent="0.2">
      <c r="A222" s="101">
        <v>46388</v>
      </c>
      <c r="B222" s="100">
        <v>96</v>
      </c>
      <c r="C222" s="97">
        <v>828</v>
      </c>
      <c r="D222" s="100">
        <v>96</v>
      </c>
      <c r="F222" s="97" t="str">
        <f>G127+7&amp;"/"&amp;H127</f>
        <v>65/0</v>
      </c>
    </row>
    <row r="223" spans="1:6" ht="0.95" customHeight="1" x14ac:dyDescent="0.2">
      <c r="A223" s="101">
        <v>46419</v>
      </c>
      <c r="B223" s="100">
        <v>97</v>
      </c>
      <c r="C223" s="97">
        <v>829</v>
      </c>
      <c r="D223" s="100">
        <v>97</v>
      </c>
    </row>
    <row r="224" spans="1:6" ht="0.95" customHeight="1" x14ac:dyDescent="0.2">
      <c r="A224" s="101">
        <v>46447</v>
      </c>
      <c r="B224" s="100">
        <v>98</v>
      </c>
      <c r="C224" s="97">
        <v>830</v>
      </c>
      <c r="D224" s="100">
        <v>98</v>
      </c>
    </row>
    <row r="225" spans="1:6" ht="0.95" customHeight="1" x14ac:dyDescent="0.2">
      <c r="A225" s="101">
        <v>46478</v>
      </c>
      <c r="B225" s="100">
        <v>99</v>
      </c>
      <c r="C225" s="97">
        <v>831</v>
      </c>
      <c r="D225" s="100">
        <v>99</v>
      </c>
    </row>
    <row r="226" spans="1:6" ht="0.95" customHeight="1" x14ac:dyDescent="0.2">
      <c r="A226" s="101">
        <v>46508</v>
      </c>
      <c r="B226" s="100">
        <v>100</v>
      </c>
      <c r="C226" s="97">
        <v>832</v>
      </c>
      <c r="D226" s="100">
        <v>100</v>
      </c>
    </row>
    <row r="227" spans="1:6" ht="0.95" customHeight="1" x14ac:dyDescent="0.2">
      <c r="A227" s="101">
        <v>46539</v>
      </c>
      <c r="B227" s="100">
        <v>101</v>
      </c>
      <c r="C227" s="97">
        <v>833</v>
      </c>
      <c r="D227" s="100">
        <v>101</v>
      </c>
    </row>
    <row r="228" spans="1:6" ht="0.95" customHeight="1" x14ac:dyDescent="0.2">
      <c r="A228" s="101">
        <v>46569</v>
      </c>
      <c r="B228" s="100">
        <v>102</v>
      </c>
      <c r="C228" s="97">
        <v>834</v>
      </c>
      <c r="D228" s="100">
        <v>102</v>
      </c>
    </row>
    <row r="229" spans="1:6" ht="0.95" customHeight="1" x14ac:dyDescent="0.2">
      <c r="A229" s="101">
        <v>46600</v>
      </c>
      <c r="B229" s="100">
        <v>103</v>
      </c>
      <c r="C229" s="97">
        <v>835</v>
      </c>
      <c r="D229" s="100">
        <v>103</v>
      </c>
    </row>
    <row r="230" spans="1:6" ht="0.95" customHeight="1" x14ac:dyDescent="0.2">
      <c r="A230" s="101">
        <v>46631</v>
      </c>
      <c r="B230" s="100">
        <v>104</v>
      </c>
      <c r="C230" s="97">
        <v>836</v>
      </c>
      <c r="D230" s="100">
        <v>104</v>
      </c>
    </row>
    <row r="231" spans="1:6" ht="0.95" customHeight="1" x14ac:dyDescent="0.2">
      <c r="A231" s="101">
        <v>46661</v>
      </c>
      <c r="B231" s="100">
        <v>105</v>
      </c>
      <c r="C231" s="97">
        <v>837</v>
      </c>
      <c r="D231" s="100">
        <v>105</v>
      </c>
    </row>
    <row r="232" spans="1:6" ht="0.95" customHeight="1" x14ac:dyDescent="0.2">
      <c r="A232" s="101">
        <v>46692</v>
      </c>
      <c r="B232" s="100">
        <v>106</v>
      </c>
      <c r="C232" s="97">
        <v>838</v>
      </c>
      <c r="D232" s="100">
        <v>106</v>
      </c>
    </row>
    <row r="233" spans="1:6" ht="0.95" customHeight="1" x14ac:dyDescent="0.2">
      <c r="A233" s="101">
        <v>46722</v>
      </c>
      <c r="B233" s="100">
        <v>107</v>
      </c>
      <c r="C233" s="97">
        <v>839</v>
      </c>
      <c r="D233" s="100">
        <v>107</v>
      </c>
    </row>
    <row r="234" spans="1:6" ht="0.95" customHeight="1" x14ac:dyDescent="0.2">
      <c r="A234" s="101">
        <v>46753</v>
      </c>
      <c r="B234" s="100">
        <v>108</v>
      </c>
      <c r="C234" s="97">
        <v>840</v>
      </c>
      <c r="D234" s="100">
        <v>108</v>
      </c>
      <c r="F234" s="97" t="str">
        <f>G127+8&amp;"/"&amp;H127</f>
        <v>66/0</v>
      </c>
    </row>
    <row r="235" spans="1:6" ht="0.95" customHeight="1" x14ac:dyDescent="0.2">
      <c r="A235" s="101">
        <v>46784</v>
      </c>
      <c r="B235" s="100">
        <v>109</v>
      </c>
      <c r="C235" s="97">
        <v>841</v>
      </c>
      <c r="D235" s="100">
        <v>109</v>
      </c>
    </row>
    <row r="236" spans="1:6" ht="0.95" customHeight="1" x14ac:dyDescent="0.2">
      <c r="A236" s="101">
        <v>46813</v>
      </c>
      <c r="B236" s="100">
        <v>110</v>
      </c>
      <c r="C236" s="97">
        <v>842</v>
      </c>
      <c r="D236" s="100">
        <v>110</v>
      </c>
    </row>
    <row r="237" spans="1:6" ht="0.95" customHeight="1" x14ac:dyDescent="0.2">
      <c r="A237" s="101">
        <v>46844</v>
      </c>
      <c r="B237" s="100">
        <v>111</v>
      </c>
      <c r="C237" s="97">
        <v>843</v>
      </c>
      <c r="D237" s="100">
        <v>111</v>
      </c>
    </row>
    <row r="238" spans="1:6" ht="0.95" customHeight="1" x14ac:dyDescent="0.2">
      <c r="A238" s="101">
        <v>46874</v>
      </c>
      <c r="B238" s="100">
        <v>112</v>
      </c>
      <c r="C238" s="97">
        <v>844</v>
      </c>
      <c r="D238" s="100">
        <v>112</v>
      </c>
    </row>
    <row r="239" spans="1:6" ht="0.95" customHeight="1" x14ac:dyDescent="0.2">
      <c r="A239" s="101">
        <v>46905</v>
      </c>
      <c r="B239" s="100">
        <v>113</v>
      </c>
      <c r="C239" s="97">
        <v>845</v>
      </c>
      <c r="D239" s="100">
        <v>113</v>
      </c>
    </row>
    <row r="240" spans="1:6" ht="0.95" customHeight="1" x14ac:dyDescent="0.2">
      <c r="A240" s="101">
        <v>46935</v>
      </c>
      <c r="B240" s="100">
        <v>114</v>
      </c>
      <c r="C240" s="97">
        <v>846</v>
      </c>
      <c r="D240" s="100">
        <v>114</v>
      </c>
    </row>
    <row r="241" spans="1:6" ht="0.95" customHeight="1" x14ac:dyDescent="0.2">
      <c r="A241" s="101">
        <v>46966</v>
      </c>
      <c r="B241" s="100">
        <v>115</v>
      </c>
      <c r="C241" s="97">
        <v>847</v>
      </c>
      <c r="D241" s="100">
        <v>115</v>
      </c>
    </row>
    <row r="242" spans="1:6" ht="0.95" customHeight="1" x14ac:dyDescent="0.2">
      <c r="A242" s="101">
        <v>46997</v>
      </c>
      <c r="B242" s="100">
        <v>116</v>
      </c>
      <c r="C242" s="97">
        <v>848</v>
      </c>
      <c r="D242" s="100">
        <v>116</v>
      </c>
    </row>
    <row r="243" spans="1:6" ht="0.95" customHeight="1" x14ac:dyDescent="0.2">
      <c r="A243" s="101">
        <v>47027</v>
      </c>
      <c r="B243" s="100">
        <v>117</v>
      </c>
      <c r="C243" s="97">
        <v>849</v>
      </c>
      <c r="D243" s="100">
        <v>117</v>
      </c>
    </row>
    <row r="244" spans="1:6" ht="0.95" customHeight="1" x14ac:dyDescent="0.2">
      <c r="A244" s="101">
        <v>47058</v>
      </c>
      <c r="B244" s="100">
        <v>118</v>
      </c>
      <c r="C244" s="97">
        <v>850</v>
      </c>
      <c r="D244" s="100">
        <v>118</v>
      </c>
    </row>
    <row r="245" spans="1:6" ht="0.95" customHeight="1" x14ac:dyDescent="0.2">
      <c r="A245" s="101">
        <v>47088</v>
      </c>
      <c r="B245" s="100">
        <v>119</v>
      </c>
      <c r="C245" s="97">
        <v>851</v>
      </c>
      <c r="D245" s="100">
        <v>119</v>
      </c>
    </row>
    <row r="246" spans="1:6" ht="0.95" customHeight="1" x14ac:dyDescent="0.2">
      <c r="A246" s="101">
        <v>47119</v>
      </c>
      <c r="B246" s="100">
        <v>120</v>
      </c>
      <c r="C246" s="97">
        <v>852</v>
      </c>
      <c r="D246" s="100">
        <v>120</v>
      </c>
      <c r="F246" s="97" t="str">
        <f>G127+9&amp;"/"&amp;H127</f>
        <v>67/0</v>
      </c>
    </row>
    <row r="247" spans="1:6" ht="0.95" customHeight="1" x14ac:dyDescent="0.2">
      <c r="A247" s="101">
        <v>47150</v>
      </c>
      <c r="B247" s="100">
        <v>121</v>
      </c>
      <c r="C247" s="97">
        <v>853</v>
      </c>
      <c r="D247" s="100">
        <v>121</v>
      </c>
    </row>
    <row r="248" spans="1:6" ht="0.95" customHeight="1" x14ac:dyDescent="0.2">
      <c r="A248" s="101">
        <v>47178</v>
      </c>
      <c r="B248" s="100">
        <v>122</v>
      </c>
      <c r="C248" s="97">
        <v>854</v>
      </c>
      <c r="D248" s="100">
        <v>122</v>
      </c>
    </row>
    <row r="249" spans="1:6" ht="0.95" customHeight="1" x14ac:dyDescent="0.2">
      <c r="A249" s="101">
        <v>47209</v>
      </c>
      <c r="B249" s="100">
        <v>123</v>
      </c>
      <c r="C249" s="97">
        <v>855</v>
      </c>
      <c r="D249" s="100">
        <v>123</v>
      </c>
    </row>
    <row r="250" spans="1:6" ht="0.95" customHeight="1" x14ac:dyDescent="0.2">
      <c r="A250" s="101">
        <v>47239</v>
      </c>
      <c r="B250" s="100">
        <v>124</v>
      </c>
      <c r="C250" s="97">
        <v>856</v>
      </c>
      <c r="D250" s="100">
        <v>124</v>
      </c>
    </row>
    <row r="251" spans="1:6" ht="0.95" customHeight="1" x14ac:dyDescent="0.2">
      <c r="A251" s="101">
        <v>47270</v>
      </c>
      <c r="B251" s="100">
        <v>125</v>
      </c>
      <c r="C251" s="97">
        <v>857</v>
      </c>
      <c r="D251" s="100">
        <v>125</v>
      </c>
    </row>
    <row r="252" spans="1:6" ht="0.95" customHeight="1" x14ac:dyDescent="0.2">
      <c r="A252" s="101">
        <v>47300</v>
      </c>
      <c r="B252" s="100">
        <v>126</v>
      </c>
      <c r="C252" s="97">
        <v>858</v>
      </c>
      <c r="D252" s="100">
        <v>126</v>
      </c>
    </row>
    <row r="253" spans="1:6" ht="0.95" customHeight="1" x14ac:dyDescent="0.2">
      <c r="A253" s="101">
        <v>47331</v>
      </c>
      <c r="B253" s="100">
        <v>127</v>
      </c>
      <c r="C253" s="97">
        <v>859</v>
      </c>
      <c r="D253" s="100">
        <v>127</v>
      </c>
    </row>
    <row r="254" spans="1:6" ht="0.95" customHeight="1" x14ac:dyDescent="0.2">
      <c r="A254" s="101">
        <v>47362</v>
      </c>
      <c r="B254" s="100">
        <v>128</v>
      </c>
      <c r="C254" s="97">
        <v>860</v>
      </c>
      <c r="D254" s="100">
        <v>128</v>
      </c>
    </row>
    <row r="255" spans="1:6" ht="0.95" customHeight="1" x14ac:dyDescent="0.2">
      <c r="A255" s="101">
        <v>47392</v>
      </c>
      <c r="B255" s="100">
        <v>129</v>
      </c>
      <c r="C255" s="97">
        <v>861</v>
      </c>
      <c r="D255" s="100">
        <v>129</v>
      </c>
    </row>
    <row r="256" spans="1:6" ht="0.95" customHeight="1" x14ac:dyDescent="0.2">
      <c r="A256" s="101">
        <v>47423</v>
      </c>
      <c r="B256" s="100">
        <v>130</v>
      </c>
      <c r="C256" s="97">
        <v>862</v>
      </c>
      <c r="D256" s="100">
        <v>130</v>
      </c>
    </row>
    <row r="257" spans="1:6" ht="0.95" customHeight="1" x14ac:dyDescent="0.2">
      <c r="A257" s="101">
        <v>47453</v>
      </c>
      <c r="B257" s="100">
        <v>131</v>
      </c>
      <c r="C257" s="97">
        <v>863</v>
      </c>
      <c r="D257" s="100">
        <v>131</v>
      </c>
    </row>
    <row r="258" spans="1:6" ht="0.95" customHeight="1" x14ac:dyDescent="0.2">
      <c r="A258" s="101">
        <v>47484</v>
      </c>
      <c r="B258" s="100">
        <v>132</v>
      </c>
      <c r="C258" s="97">
        <v>864</v>
      </c>
      <c r="D258" s="100">
        <v>132</v>
      </c>
      <c r="F258" s="97" t="str">
        <f>G127+10&amp;" / "&amp;H127</f>
        <v>68 / 0</v>
      </c>
    </row>
    <row r="259" spans="1:6" ht="0.95" customHeight="1" x14ac:dyDescent="0.2">
      <c r="A259" s="101">
        <v>47515</v>
      </c>
      <c r="B259" s="100">
        <v>133</v>
      </c>
      <c r="C259" s="97">
        <v>865</v>
      </c>
      <c r="D259" s="100">
        <v>133</v>
      </c>
    </row>
    <row r="260" spans="1:6" ht="0.95" customHeight="1" x14ac:dyDescent="0.2">
      <c r="A260" s="101">
        <v>47543</v>
      </c>
      <c r="B260" s="100">
        <v>134</v>
      </c>
      <c r="C260" s="97">
        <v>866</v>
      </c>
      <c r="D260" s="100">
        <v>134</v>
      </c>
    </row>
    <row r="261" spans="1:6" ht="0.95" customHeight="1" x14ac:dyDescent="0.2">
      <c r="A261" s="101">
        <v>47574</v>
      </c>
      <c r="B261" s="100">
        <v>135</v>
      </c>
      <c r="C261" s="97">
        <v>867</v>
      </c>
      <c r="D261" s="100">
        <v>135</v>
      </c>
    </row>
    <row r="262" spans="1:6" ht="0.95" customHeight="1" x14ac:dyDescent="0.2">
      <c r="A262" s="101">
        <v>47604</v>
      </c>
      <c r="B262" s="100">
        <v>136</v>
      </c>
      <c r="C262" s="97">
        <v>868</v>
      </c>
      <c r="D262" s="100">
        <v>136</v>
      </c>
    </row>
    <row r="263" spans="1:6" ht="0.95" customHeight="1" x14ac:dyDescent="0.2">
      <c r="A263" s="101">
        <v>47635</v>
      </c>
      <c r="B263" s="100">
        <v>137</v>
      </c>
      <c r="C263" s="97">
        <v>869</v>
      </c>
      <c r="D263" s="100">
        <v>137</v>
      </c>
    </row>
    <row r="264" spans="1:6" ht="0.95" customHeight="1" x14ac:dyDescent="0.2">
      <c r="A264" s="101">
        <v>47665</v>
      </c>
      <c r="B264" s="100">
        <v>138</v>
      </c>
      <c r="C264" s="97">
        <v>870</v>
      </c>
      <c r="D264" s="100">
        <v>138</v>
      </c>
    </row>
    <row r="265" spans="1:6" ht="0.95" customHeight="1" x14ac:dyDescent="0.2">
      <c r="A265" s="101">
        <v>47696</v>
      </c>
      <c r="B265" s="100">
        <v>139</v>
      </c>
      <c r="C265" s="97">
        <v>871</v>
      </c>
      <c r="D265" s="100">
        <v>139</v>
      </c>
    </row>
    <row r="266" spans="1:6" ht="0.95" customHeight="1" x14ac:dyDescent="0.2">
      <c r="A266" s="101">
        <v>47727</v>
      </c>
      <c r="B266" s="100">
        <v>140</v>
      </c>
      <c r="C266" s="97">
        <v>872</v>
      </c>
      <c r="D266" s="100">
        <v>140</v>
      </c>
    </row>
    <row r="267" spans="1:6" ht="0.95" customHeight="1" x14ac:dyDescent="0.2">
      <c r="A267" s="101">
        <v>47757</v>
      </c>
      <c r="B267" s="100">
        <v>141</v>
      </c>
      <c r="C267" s="97">
        <v>873</v>
      </c>
      <c r="D267" s="100">
        <v>141</v>
      </c>
    </row>
    <row r="268" spans="1:6" ht="0.95" customHeight="1" x14ac:dyDescent="0.2">
      <c r="A268" s="101">
        <v>47788</v>
      </c>
      <c r="B268" s="100">
        <v>142</v>
      </c>
      <c r="C268" s="97">
        <v>874</v>
      </c>
      <c r="D268" s="100">
        <v>142</v>
      </c>
    </row>
    <row r="269" spans="1:6" ht="0.95" customHeight="1" x14ac:dyDescent="0.2">
      <c r="A269" s="101">
        <v>47818</v>
      </c>
      <c r="B269" s="100">
        <v>143</v>
      </c>
      <c r="C269" s="97">
        <v>875</v>
      </c>
      <c r="D269" s="100">
        <v>143</v>
      </c>
    </row>
    <row r="270" spans="1:6" ht="0.95" customHeight="1" x14ac:dyDescent="0.2">
      <c r="A270" s="101">
        <v>47849</v>
      </c>
      <c r="B270" s="100">
        <v>144</v>
      </c>
      <c r="C270" s="97">
        <v>876</v>
      </c>
      <c r="D270" s="100">
        <v>144</v>
      </c>
      <c r="F270" s="97" t="str">
        <f>G127+11&amp;"/"&amp;H127</f>
        <v>69/0</v>
      </c>
    </row>
    <row r="271" spans="1:6" ht="0.95" customHeight="1" x14ac:dyDescent="0.2">
      <c r="A271" s="101">
        <v>47880</v>
      </c>
      <c r="B271" s="100">
        <v>145</v>
      </c>
      <c r="C271" s="97">
        <v>877</v>
      </c>
      <c r="D271" s="100">
        <v>145</v>
      </c>
    </row>
    <row r="272" spans="1:6" ht="0.95" customHeight="1" x14ac:dyDescent="0.2">
      <c r="A272" s="101">
        <v>47908</v>
      </c>
      <c r="B272" s="100">
        <v>146</v>
      </c>
      <c r="C272" s="97">
        <v>878</v>
      </c>
      <c r="D272" s="100">
        <v>146</v>
      </c>
    </row>
    <row r="273" spans="1:6" ht="0.95" customHeight="1" x14ac:dyDescent="0.2">
      <c r="A273" s="101">
        <v>47939</v>
      </c>
      <c r="B273" s="100">
        <v>147</v>
      </c>
      <c r="C273" s="97">
        <v>879</v>
      </c>
      <c r="D273" s="100">
        <v>147</v>
      </c>
    </row>
    <row r="274" spans="1:6" ht="0.95" customHeight="1" x14ac:dyDescent="0.2">
      <c r="A274" s="101">
        <v>47969</v>
      </c>
      <c r="B274" s="100">
        <v>148</v>
      </c>
      <c r="C274" s="97">
        <v>880</v>
      </c>
      <c r="D274" s="100">
        <v>148</v>
      </c>
    </row>
    <row r="275" spans="1:6" ht="0.95" customHeight="1" x14ac:dyDescent="0.2">
      <c r="A275" s="101">
        <v>48000</v>
      </c>
      <c r="B275" s="100">
        <v>149</v>
      </c>
      <c r="C275" s="97">
        <v>881</v>
      </c>
      <c r="D275" s="100">
        <v>149</v>
      </c>
    </row>
    <row r="276" spans="1:6" ht="0.95" customHeight="1" x14ac:dyDescent="0.2">
      <c r="A276" s="101">
        <v>48030</v>
      </c>
      <c r="B276" s="100">
        <v>150</v>
      </c>
      <c r="C276" s="97">
        <v>882</v>
      </c>
      <c r="D276" s="100">
        <v>150</v>
      </c>
    </row>
    <row r="277" spans="1:6" ht="0.95" customHeight="1" x14ac:dyDescent="0.2">
      <c r="A277" s="101">
        <v>48061</v>
      </c>
      <c r="B277" s="100">
        <v>151</v>
      </c>
      <c r="C277" s="97">
        <v>883</v>
      </c>
      <c r="D277" s="100">
        <v>151</v>
      </c>
    </row>
    <row r="278" spans="1:6" ht="0.95" customHeight="1" x14ac:dyDescent="0.2">
      <c r="A278" s="101">
        <v>48092</v>
      </c>
      <c r="B278" s="100">
        <v>152</v>
      </c>
      <c r="C278" s="97">
        <v>884</v>
      </c>
      <c r="D278" s="100">
        <v>152</v>
      </c>
    </row>
    <row r="279" spans="1:6" ht="0.95" customHeight="1" x14ac:dyDescent="0.2">
      <c r="A279" s="101">
        <v>48122</v>
      </c>
      <c r="B279" s="100">
        <v>153</v>
      </c>
      <c r="C279" s="97">
        <v>885</v>
      </c>
      <c r="D279" s="100">
        <v>153</v>
      </c>
    </row>
    <row r="280" spans="1:6" ht="0.95" customHeight="1" x14ac:dyDescent="0.2">
      <c r="A280" s="101">
        <v>48153</v>
      </c>
      <c r="B280" s="100">
        <v>154</v>
      </c>
      <c r="C280" s="97">
        <v>886</v>
      </c>
      <c r="D280" s="100">
        <v>154</v>
      </c>
    </row>
    <row r="281" spans="1:6" ht="0.95" customHeight="1" x14ac:dyDescent="0.2">
      <c r="A281" s="101">
        <v>48183</v>
      </c>
      <c r="B281" s="100">
        <v>155</v>
      </c>
      <c r="C281" s="97">
        <v>887</v>
      </c>
      <c r="D281" s="100">
        <v>155</v>
      </c>
    </row>
    <row r="282" spans="1:6" ht="0.95" customHeight="1" x14ac:dyDescent="0.2">
      <c r="A282" s="101">
        <v>48214</v>
      </c>
      <c r="B282" s="100">
        <v>156</v>
      </c>
      <c r="C282" s="97">
        <v>888</v>
      </c>
      <c r="D282" s="100">
        <v>156</v>
      </c>
      <c r="F282" s="97" t="str">
        <f>G127+12&amp;"/"&amp;H127</f>
        <v>70/0</v>
      </c>
    </row>
    <row r="283" spans="1:6" ht="0.95" customHeight="1" x14ac:dyDescent="0.2">
      <c r="A283" s="101">
        <v>48245</v>
      </c>
      <c r="B283" s="100">
        <v>157</v>
      </c>
      <c r="C283" s="97">
        <v>889</v>
      </c>
      <c r="D283" s="100">
        <v>157</v>
      </c>
    </row>
    <row r="284" spans="1:6" ht="0.95" customHeight="1" x14ac:dyDescent="0.2">
      <c r="A284" s="101">
        <v>48274</v>
      </c>
      <c r="B284" s="100">
        <v>158</v>
      </c>
      <c r="C284" s="97">
        <v>890</v>
      </c>
      <c r="D284" s="100">
        <v>158</v>
      </c>
    </row>
    <row r="285" spans="1:6" ht="0.95" customHeight="1" x14ac:dyDescent="0.2">
      <c r="A285" s="101">
        <v>48305</v>
      </c>
      <c r="B285" s="100">
        <v>159</v>
      </c>
      <c r="C285" s="97">
        <v>891</v>
      </c>
      <c r="D285" s="100">
        <v>159</v>
      </c>
    </row>
    <row r="286" spans="1:6" ht="0.95" customHeight="1" x14ac:dyDescent="0.2">
      <c r="A286" s="101">
        <v>48335</v>
      </c>
      <c r="B286" s="100">
        <v>160</v>
      </c>
      <c r="C286" s="97">
        <v>892</v>
      </c>
      <c r="D286" s="100">
        <v>160</v>
      </c>
    </row>
    <row r="287" spans="1:6" ht="0.95" customHeight="1" x14ac:dyDescent="0.2">
      <c r="A287" s="101">
        <v>48366</v>
      </c>
      <c r="B287" s="100">
        <v>161</v>
      </c>
      <c r="C287" s="97">
        <v>893</v>
      </c>
      <c r="D287" s="100">
        <v>161</v>
      </c>
    </row>
    <row r="288" spans="1:6" ht="0.95" customHeight="1" x14ac:dyDescent="0.2">
      <c r="A288" s="101">
        <v>48396</v>
      </c>
      <c r="B288" s="100">
        <v>162</v>
      </c>
      <c r="C288" s="97">
        <v>894</v>
      </c>
      <c r="D288" s="100">
        <v>162</v>
      </c>
    </row>
    <row r="289" spans="1:6" ht="0.95" customHeight="1" x14ac:dyDescent="0.2">
      <c r="A289" s="101">
        <v>48427</v>
      </c>
      <c r="B289" s="100">
        <v>163</v>
      </c>
      <c r="C289" s="97">
        <v>895</v>
      </c>
      <c r="D289" s="100">
        <v>163</v>
      </c>
    </row>
    <row r="290" spans="1:6" ht="0.95" customHeight="1" x14ac:dyDescent="0.2">
      <c r="A290" s="101">
        <v>48458</v>
      </c>
      <c r="B290" s="100">
        <v>164</v>
      </c>
      <c r="C290" s="97">
        <v>896</v>
      </c>
      <c r="D290" s="100">
        <v>164</v>
      </c>
    </row>
    <row r="291" spans="1:6" ht="0.95" customHeight="1" x14ac:dyDescent="0.2">
      <c r="A291" s="101">
        <v>48488</v>
      </c>
      <c r="B291" s="100">
        <v>165</v>
      </c>
      <c r="C291" s="97">
        <v>897</v>
      </c>
      <c r="D291" s="100">
        <v>165</v>
      </c>
    </row>
    <row r="292" spans="1:6" ht="0.95" customHeight="1" x14ac:dyDescent="0.2">
      <c r="A292" s="101">
        <v>48519</v>
      </c>
      <c r="B292" s="100">
        <v>166</v>
      </c>
      <c r="C292" s="97">
        <v>898</v>
      </c>
      <c r="D292" s="100">
        <v>166</v>
      </c>
    </row>
    <row r="293" spans="1:6" ht="0.95" customHeight="1" x14ac:dyDescent="0.2">
      <c r="A293" s="101">
        <v>48549</v>
      </c>
      <c r="B293" s="100">
        <v>167</v>
      </c>
      <c r="C293" s="97">
        <v>899</v>
      </c>
      <c r="D293" s="100">
        <v>167</v>
      </c>
    </row>
    <row r="294" spans="1:6" ht="0.95" customHeight="1" x14ac:dyDescent="0.2">
      <c r="A294" s="101">
        <v>48580</v>
      </c>
      <c r="B294" s="100">
        <v>168</v>
      </c>
      <c r="C294" s="97">
        <v>900</v>
      </c>
      <c r="D294" s="100">
        <v>168</v>
      </c>
      <c r="F294" s="97" t="str">
        <f>G127+13&amp;"/"&amp;H127</f>
        <v>71/0</v>
      </c>
    </row>
    <row r="295" spans="1:6" ht="0.95" customHeight="1" x14ac:dyDescent="0.2">
      <c r="A295" s="101">
        <v>48611</v>
      </c>
      <c r="B295" s="100">
        <v>169</v>
      </c>
      <c r="C295" s="97">
        <v>901</v>
      </c>
      <c r="D295" s="100">
        <v>169</v>
      </c>
    </row>
    <row r="296" spans="1:6" ht="0.95" customHeight="1" x14ac:dyDescent="0.2">
      <c r="A296" s="101">
        <v>48639</v>
      </c>
      <c r="B296" s="100">
        <v>170</v>
      </c>
      <c r="C296" s="97">
        <v>902</v>
      </c>
      <c r="D296" s="100">
        <v>170</v>
      </c>
    </row>
    <row r="297" spans="1:6" ht="0.95" customHeight="1" x14ac:dyDescent="0.2">
      <c r="A297" s="101">
        <v>48670</v>
      </c>
      <c r="B297" s="100">
        <v>171</v>
      </c>
      <c r="C297" s="97">
        <v>903</v>
      </c>
      <c r="D297" s="100">
        <v>171</v>
      </c>
    </row>
    <row r="298" spans="1:6" ht="0.95" customHeight="1" x14ac:dyDescent="0.2">
      <c r="A298" s="101">
        <v>48700</v>
      </c>
      <c r="B298" s="100">
        <v>172</v>
      </c>
      <c r="C298" s="97">
        <v>904</v>
      </c>
      <c r="D298" s="100">
        <v>172</v>
      </c>
    </row>
    <row r="299" spans="1:6" ht="0.95" customHeight="1" x14ac:dyDescent="0.2">
      <c r="A299" s="101">
        <v>48731</v>
      </c>
      <c r="B299" s="100">
        <v>173</v>
      </c>
      <c r="C299" s="97">
        <v>905</v>
      </c>
      <c r="D299" s="100">
        <v>173</v>
      </c>
    </row>
    <row r="300" spans="1:6" ht="0.95" customHeight="1" x14ac:dyDescent="0.2">
      <c r="A300" s="101">
        <v>48761</v>
      </c>
      <c r="B300" s="100">
        <v>174</v>
      </c>
      <c r="C300" s="97">
        <v>906</v>
      </c>
      <c r="D300" s="100">
        <v>174</v>
      </c>
    </row>
    <row r="301" spans="1:6" ht="0.95" customHeight="1" x14ac:dyDescent="0.2">
      <c r="A301" s="101">
        <v>48792</v>
      </c>
      <c r="B301" s="100">
        <v>175</v>
      </c>
      <c r="C301" s="97">
        <v>907</v>
      </c>
      <c r="D301" s="100">
        <v>175</v>
      </c>
    </row>
    <row r="302" spans="1:6" ht="0.95" customHeight="1" x14ac:dyDescent="0.2">
      <c r="A302" s="101">
        <v>48823</v>
      </c>
      <c r="B302" s="100">
        <v>176</v>
      </c>
      <c r="C302" s="97">
        <v>908</v>
      </c>
      <c r="D302" s="100">
        <v>176</v>
      </c>
    </row>
    <row r="303" spans="1:6" ht="0.95" customHeight="1" x14ac:dyDescent="0.2">
      <c r="A303" s="101">
        <v>48853</v>
      </c>
      <c r="B303" s="100">
        <v>177</v>
      </c>
      <c r="C303" s="97">
        <v>909</v>
      </c>
      <c r="D303" s="100">
        <v>177</v>
      </c>
    </row>
    <row r="304" spans="1:6" ht="0.95" customHeight="1" x14ac:dyDescent="0.2">
      <c r="A304" s="101">
        <v>48884</v>
      </c>
      <c r="B304" s="100">
        <v>178</v>
      </c>
      <c r="C304" s="97">
        <v>910</v>
      </c>
      <c r="D304" s="100">
        <v>178</v>
      </c>
    </row>
    <row r="305" spans="1:6" ht="0.95" customHeight="1" x14ac:dyDescent="0.2">
      <c r="A305" s="101">
        <v>48914</v>
      </c>
      <c r="B305" s="100">
        <v>179</v>
      </c>
      <c r="C305" s="97">
        <v>911</v>
      </c>
      <c r="D305" s="100">
        <v>179</v>
      </c>
    </row>
    <row r="306" spans="1:6" ht="0.95" customHeight="1" x14ac:dyDescent="0.2">
      <c r="A306" s="101">
        <v>48945</v>
      </c>
      <c r="B306" s="100">
        <v>180</v>
      </c>
      <c r="C306" s="97">
        <v>912</v>
      </c>
      <c r="D306" s="100">
        <v>180</v>
      </c>
      <c r="F306" s="97" t="str">
        <f>G127+14&amp;"/"&amp;H127</f>
        <v>72/0</v>
      </c>
    </row>
  </sheetData>
  <sheetProtection algorithmName="SHA-512" hashValue="+saXPv39+3T6ImiZNFCj1MrYz3/3T/PKcqVW1b4TaCc9Fg4LjV+jWuzUO4DWGHgu9PCww9dhy4rv5ox9cDgt8g==" saltValue="I4hm09I0yd+IGC76ScTs3A==" spinCount="100000" sheet="1" objects="1" scenarios="1" selectLockedCells="1" selectUnlockedCells="1"/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54424-C099-4DAF-B0B1-AA4764CEAD34}">
  <dimension ref="B3:L69"/>
  <sheetViews>
    <sheetView workbookViewId="0">
      <selection activeCell="GP8" sqref="GP8:GW8"/>
    </sheetView>
  </sheetViews>
  <sheetFormatPr baseColWidth="10" defaultRowHeight="0.95" customHeight="1" x14ac:dyDescent="0.25"/>
  <cols>
    <col min="1" max="16384" width="11.42578125" style="93"/>
  </cols>
  <sheetData>
    <row r="3" spans="2:12" ht="0.95" customHeight="1" x14ac:dyDescent="0.25">
      <c r="B3" s="93" t="str">
        <f>IF(AND(OR('Vorruhe und Lücken'!J17="es fehlen noch Monate",'Vorruhe und Lücken'!J17="kann nicht erfüllt werden"),OR('Vorruhe und Lücken'!J19="ist erfüllt",'Vorruhe und Lücken'!J19="es fehlen noch Monate")),"Angaben zu den Versicherungszeiten sind nicht möglich","")</f>
        <v/>
      </c>
    </row>
    <row r="4" spans="2:12" ht="0.95" customHeight="1" x14ac:dyDescent="0.25">
      <c r="B4" s="93" t="str">
        <f>ReBeg!K16</f>
        <v/>
      </c>
    </row>
    <row r="6" spans="2:12" ht="0.95" customHeight="1" x14ac:dyDescent="0.25">
      <c r="B6" s="260" t="str">
        <f>ReBeg!G58&amp;"/"&amp;ReBeg!I58</f>
        <v>66/6</v>
      </c>
      <c r="C6" s="261"/>
      <c r="D6" s="261"/>
      <c r="E6" s="261"/>
      <c r="F6" s="261"/>
      <c r="G6" s="261"/>
      <c r="H6" s="261"/>
      <c r="I6" s="261"/>
      <c r="J6" s="261"/>
      <c r="K6" s="261"/>
      <c r="L6" s="93" t="s">
        <v>66</v>
      </c>
    </row>
    <row r="7" spans="2:12" ht="0.95" customHeight="1" x14ac:dyDescent="0.25">
      <c r="B7" s="260" t="str">
        <f>ReBeg!G59&amp;"/"&amp;ReBeg!I59</f>
        <v>66/6</v>
      </c>
      <c r="C7" s="261"/>
      <c r="D7" s="261"/>
      <c r="E7" s="261"/>
      <c r="F7" s="261"/>
      <c r="G7" s="261"/>
      <c r="H7" s="261"/>
      <c r="I7" s="261"/>
      <c r="J7" s="261"/>
      <c r="K7" s="261"/>
    </row>
    <row r="8" spans="2:12" ht="0.95" customHeight="1" x14ac:dyDescent="0.25">
      <c r="B8" s="260" t="str">
        <f>ReBeg!G60&amp;"/"&amp;ReBeg!I60</f>
        <v>66/6</v>
      </c>
      <c r="C8" s="261"/>
      <c r="D8" s="261"/>
      <c r="E8" s="261"/>
      <c r="F8" s="261"/>
      <c r="G8" s="261"/>
      <c r="H8" s="261"/>
      <c r="I8" s="261"/>
      <c r="J8" s="261"/>
      <c r="K8" s="261"/>
    </row>
    <row r="9" spans="2:12" ht="0.95" customHeight="1" x14ac:dyDescent="0.25">
      <c r="B9" s="261"/>
      <c r="C9" s="261"/>
      <c r="D9" s="261"/>
      <c r="E9" s="261"/>
      <c r="F9" s="261"/>
      <c r="G9" s="261"/>
      <c r="H9" s="261"/>
      <c r="I9" s="261"/>
      <c r="J9" s="261"/>
      <c r="K9" s="261"/>
    </row>
    <row r="11" spans="2:12" ht="0.95" customHeight="1" x14ac:dyDescent="0.25">
      <c r="B11" s="262">
        <f>ReBeg!N58</f>
        <v>66</v>
      </c>
      <c r="C11" s="259"/>
      <c r="D11" s="259"/>
      <c r="E11" s="259"/>
      <c r="F11" s="259"/>
      <c r="G11" s="259"/>
      <c r="H11" s="259"/>
      <c r="I11" s="259"/>
    </row>
    <row r="12" spans="2:12" ht="0.95" customHeight="1" x14ac:dyDescent="0.25">
      <c r="B12" s="257">
        <f>ReBeg!N59</f>
        <v>66</v>
      </c>
      <c r="C12" s="263"/>
      <c r="D12" s="263"/>
      <c r="E12" s="263"/>
      <c r="F12" s="263"/>
      <c r="G12" s="263"/>
      <c r="H12" s="263"/>
      <c r="I12" s="258"/>
    </row>
    <row r="13" spans="2:12" ht="0.95" customHeight="1" x14ac:dyDescent="0.25">
      <c r="B13" s="257">
        <f>ReBeg!N60</f>
        <v>66</v>
      </c>
      <c r="C13" s="258"/>
      <c r="D13" s="258"/>
      <c r="E13" s="258"/>
      <c r="F13" s="258"/>
      <c r="G13" s="258"/>
      <c r="H13" s="258"/>
      <c r="I13" s="259"/>
    </row>
    <row r="14" spans="2:12" ht="0.95" customHeight="1" x14ac:dyDescent="0.25">
      <c r="B14" s="258"/>
      <c r="C14" s="258"/>
      <c r="D14" s="258"/>
      <c r="E14" s="258"/>
      <c r="F14" s="258"/>
      <c r="G14" s="258"/>
      <c r="H14" s="258"/>
      <c r="I14" s="259"/>
    </row>
    <row r="19" spans="2:10" ht="0.95" customHeight="1" x14ac:dyDescent="0.25">
      <c r="B19" s="94" t="s">
        <v>1</v>
      </c>
      <c r="D19" s="94" t="s">
        <v>6</v>
      </c>
      <c r="G19" s="94" t="s">
        <v>50</v>
      </c>
      <c r="J19" s="94" t="s">
        <v>49</v>
      </c>
    </row>
    <row r="20" spans="2:10" ht="0.95" customHeight="1" x14ac:dyDescent="0.25">
      <c r="B20" s="94" t="s">
        <v>0</v>
      </c>
      <c r="D20" s="94" t="s">
        <v>19</v>
      </c>
      <c r="G20" s="94" t="s">
        <v>51</v>
      </c>
      <c r="J20" s="95">
        <v>43830</v>
      </c>
    </row>
    <row r="21" spans="2:10" ht="0.95" customHeight="1" x14ac:dyDescent="0.25">
      <c r="D21" s="94" t="s">
        <v>18</v>
      </c>
      <c r="G21" s="94"/>
      <c r="J21" s="95">
        <v>43861</v>
      </c>
    </row>
    <row r="22" spans="2:10" ht="0.95" customHeight="1" x14ac:dyDescent="0.25">
      <c r="J22" s="95">
        <v>43890</v>
      </c>
    </row>
    <row r="23" spans="2:10" ht="0.95" customHeight="1" x14ac:dyDescent="0.25">
      <c r="J23" s="95">
        <v>43921</v>
      </c>
    </row>
    <row r="24" spans="2:10" ht="0.95" customHeight="1" x14ac:dyDescent="0.25">
      <c r="J24" s="95">
        <v>43951</v>
      </c>
    </row>
    <row r="25" spans="2:10" ht="0.95" customHeight="1" x14ac:dyDescent="0.25">
      <c r="J25" s="95">
        <v>43982</v>
      </c>
    </row>
    <row r="26" spans="2:10" ht="0.95" customHeight="1" x14ac:dyDescent="0.25">
      <c r="J26" s="95">
        <v>44012</v>
      </c>
    </row>
    <row r="27" spans="2:10" ht="0.95" customHeight="1" x14ac:dyDescent="0.25">
      <c r="J27" s="95">
        <v>44043</v>
      </c>
    </row>
    <row r="28" spans="2:10" ht="0.95" customHeight="1" x14ac:dyDescent="0.25">
      <c r="J28" s="95">
        <v>44074</v>
      </c>
    </row>
    <row r="29" spans="2:10" ht="0.95" customHeight="1" x14ac:dyDescent="0.25">
      <c r="J29" s="95">
        <v>44104</v>
      </c>
    </row>
    <row r="30" spans="2:10" ht="0.95" customHeight="1" x14ac:dyDescent="0.25">
      <c r="J30" s="95">
        <v>44135</v>
      </c>
    </row>
    <row r="31" spans="2:10" ht="0.95" customHeight="1" x14ac:dyDescent="0.25">
      <c r="J31" s="95">
        <v>44165</v>
      </c>
    </row>
    <row r="32" spans="2:10" ht="0.95" customHeight="1" x14ac:dyDescent="0.25">
      <c r="J32" s="95">
        <v>44196</v>
      </c>
    </row>
    <row r="33" spans="10:10" ht="0.95" customHeight="1" x14ac:dyDescent="0.25">
      <c r="J33" s="95">
        <v>44227</v>
      </c>
    </row>
    <row r="34" spans="10:10" ht="0.95" customHeight="1" x14ac:dyDescent="0.25">
      <c r="J34" s="95">
        <v>44255</v>
      </c>
    </row>
    <row r="35" spans="10:10" ht="0.95" customHeight="1" x14ac:dyDescent="0.25">
      <c r="J35" s="95">
        <v>44286</v>
      </c>
    </row>
    <row r="36" spans="10:10" ht="0.95" customHeight="1" x14ac:dyDescent="0.25">
      <c r="J36" s="95">
        <v>44316</v>
      </c>
    </row>
    <row r="37" spans="10:10" ht="0.95" customHeight="1" x14ac:dyDescent="0.25">
      <c r="J37" s="95">
        <v>44347</v>
      </c>
    </row>
    <row r="38" spans="10:10" ht="0.95" customHeight="1" x14ac:dyDescent="0.25">
      <c r="J38" s="95">
        <v>44377</v>
      </c>
    </row>
    <row r="39" spans="10:10" ht="0.95" customHeight="1" x14ac:dyDescent="0.25">
      <c r="J39" s="95">
        <v>44408</v>
      </c>
    </row>
    <row r="40" spans="10:10" ht="0.95" customHeight="1" x14ac:dyDescent="0.25">
      <c r="J40" s="95">
        <v>44439</v>
      </c>
    </row>
    <row r="41" spans="10:10" ht="0.95" customHeight="1" x14ac:dyDescent="0.25">
      <c r="J41" s="95">
        <v>44469</v>
      </c>
    </row>
    <row r="42" spans="10:10" ht="0.95" customHeight="1" x14ac:dyDescent="0.25">
      <c r="J42" s="95">
        <v>44500</v>
      </c>
    </row>
    <row r="43" spans="10:10" ht="0.95" customHeight="1" x14ac:dyDescent="0.25">
      <c r="J43" s="95">
        <v>44530</v>
      </c>
    </row>
    <row r="44" spans="10:10" ht="0.95" customHeight="1" x14ac:dyDescent="0.25">
      <c r="J44" s="95">
        <v>44561</v>
      </c>
    </row>
    <row r="45" spans="10:10" ht="0.95" customHeight="1" x14ac:dyDescent="0.25">
      <c r="J45" s="95">
        <v>44592</v>
      </c>
    </row>
    <row r="46" spans="10:10" ht="0.95" customHeight="1" x14ac:dyDescent="0.25">
      <c r="J46" s="95">
        <v>44620</v>
      </c>
    </row>
    <row r="47" spans="10:10" ht="0.95" customHeight="1" x14ac:dyDescent="0.25">
      <c r="J47" s="95">
        <v>44651</v>
      </c>
    </row>
    <row r="48" spans="10:10" ht="0.95" customHeight="1" x14ac:dyDescent="0.25">
      <c r="J48" s="95">
        <v>44681</v>
      </c>
    </row>
    <row r="49" spans="10:10" ht="0.95" customHeight="1" x14ac:dyDescent="0.25">
      <c r="J49" s="95">
        <v>44712</v>
      </c>
    </row>
    <row r="50" spans="10:10" ht="0.95" customHeight="1" x14ac:dyDescent="0.25">
      <c r="J50" s="95">
        <v>44742</v>
      </c>
    </row>
    <row r="51" spans="10:10" ht="0.95" customHeight="1" x14ac:dyDescent="0.25">
      <c r="J51" s="95">
        <v>44773</v>
      </c>
    </row>
    <row r="52" spans="10:10" ht="0.95" customHeight="1" x14ac:dyDescent="0.25">
      <c r="J52" s="95">
        <v>44804</v>
      </c>
    </row>
    <row r="53" spans="10:10" ht="0.95" customHeight="1" x14ac:dyDescent="0.25">
      <c r="J53" s="95">
        <v>44834</v>
      </c>
    </row>
    <row r="54" spans="10:10" ht="0.95" customHeight="1" x14ac:dyDescent="0.25">
      <c r="J54" s="95">
        <v>44865</v>
      </c>
    </row>
    <row r="55" spans="10:10" ht="0.95" customHeight="1" x14ac:dyDescent="0.25">
      <c r="J55" s="95">
        <v>44895</v>
      </c>
    </row>
    <row r="56" spans="10:10" ht="0.95" customHeight="1" x14ac:dyDescent="0.25">
      <c r="J56" s="95">
        <v>44926</v>
      </c>
    </row>
    <row r="57" spans="10:10" ht="0.95" customHeight="1" x14ac:dyDescent="0.25">
      <c r="J57" s="95">
        <v>44957</v>
      </c>
    </row>
    <row r="58" spans="10:10" ht="0.95" customHeight="1" x14ac:dyDescent="0.25">
      <c r="J58" s="95">
        <v>44985</v>
      </c>
    </row>
    <row r="59" spans="10:10" ht="0.95" customHeight="1" x14ac:dyDescent="0.25">
      <c r="J59" s="95">
        <v>45016</v>
      </c>
    </row>
    <row r="60" spans="10:10" ht="0.95" customHeight="1" x14ac:dyDescent="0.25">
      <c r="J60" s="95">
        <v>45046</v>
      </c>
    </row>
    <row r="61" spans="10:10" ht="0.95" customHeight="1" x14ac:dyDescent="0.25">
      <c r="J61" s="95">
        <v>45077</v>
      </c>
    </row>
    <row r="62" spans="10:10" ht="0.95" customHeight="1" x14ac:dyDescent="0.25">
      <c r="J62" s="95">
        <v>45107</v>
      </c>
    </row>
    <row r="63" spans="10:10" ht="0.95" customHeight="1" x14ac:dyDescent="0.25">
      <c r="J63" s="95">
        <v>45138</v>
      </c>
    </row>
    <row r="64" spans="10:10" ht="0.95" customHeight="1" x14ac:dyDescent="0.25">
      <c r="J64" s="95">
        <v>45169</v>
      </c>
    </row>
    <row r="65" spans="10:10" ht="0.95" customHeight="1" x14ac:dyDescent="0.25">
      <c r="J65" s="95">
        <v>45199</v>
      </c>
    </row>
    <row r="66" spans="10:10" ht="0.95" customHeight="1" x14ac:dyDescent="0.25">
      <c r="J66" s="95">
        <v>45230</v>
      </c>
    </row>
    <row r="67" spans="10:10" ht="0.95" customHeight="1" x14ac:dyDescent="0.25">
      <c r="J67" s="95">
        <v>45260</v>
      </c>
    </row>
    <row r="68" spans="10:10" ht="0.95" customHeight="1" x14ac:dyDescent="0.25">
      <c r="J68" s="95">
        <v>45291</v>
      </c>
    </row>
    <row r="69" spans="10:10" ht="0.95" customHeight="1" x14ac:dyDescent="0.25">
      <c r="J69" s="95" t="s">
        <v>24</v>
      </c>
    </row>
  </sheetData>
  <mergeCells count="6">
    <mergeCell ref="B13:I14"/>
    <mergeCell ref="B8:K9"/>
    <mergeCell ref="B7:K7"/>
    <mergeCell ref="B6:K6"/>
    <mergeCell ref="B11:I11"/>
    <mergeCell ref="B12:I12"/>
  </mergeCells>
  <conditionalFormatting sqref="B12:B13">
    <cfRule type="expression" dxfId="281" priority="1">
      <formula>#REF!="ausgeblendet"</formula>
    </cfRule>
  </conditionalFormatting>
  <conditionalFormatting sqref="B12:B13">
    <cfRule type="expression" dxfId="280" priority="2">
      <formula>#REF!="ausgeblendet"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8427D-A3AA-4BA4-B2F4-F0C59CCE56EF}">
  <dimension ref="A3:O301"/>
  <sheetViews>
    <sheetView zoomScale="70" zoomScaleNormal="70" workbookViewId="0">
      <selection activeCell="GP8" sqref="GP8:GW8"/>
    </sheetView>
  </sheetViews>
  <sheetFormatPr baseColWidth="10" defaultColWidth="11.5703125" defaultRowHeight="0.95" customHeight="1" x14ac:dyDescent="0.2"/>
  <cols>
    <col min="1" max="1" width="11.5703125" style="96"/>
    <col min="2" max="9" width="16" style="97" customWidth="1"/>
    <col min="10" max="10" width="17.85546875" style="97" customWidth="1"/>
    <col min="11" max="11" width="11.5703125" style="97"/>
    <col min="12" max="12" width="14" style="97" bestFit="1" customWidth="1"/>
    <col min="13" max="16384" width="11.5703125" style="97"/>
  </cols>
  <sheetData>
    <row r="3" spans="1:15" s="99" customFormat="1" ht="0.95" customHeight="1" x14ac:dyDescent="0.25">
      <c r="A3" s="96"/>
      <c r="B3" s="98">
        <f>'Vorruhe und Lücken'!AK14</f>
        <v>22637</v>
      </c>
    </row>
    <row r="4" spans="1:15" s="99" customFormat="1" ht="0.95" customHeight="1" x14ac:dyDescent="0.2">
      <c r="A4" s="96"/>
      <c r="B4" s="100">
        <f>YEAR(B3)</f>
        <v>1961</v>
      </c>
    </row>
    <row r="5" spans="1:15" s="99" customFormat="1" ht="0.95" customHeight="1" x14ac:dyDescent="0.2">
      <c r="A5" s="96"/>
      <c r="B5" s="101">
        <f>IF(DAY(B3)=1,B3,DATE(YEAR(B3),MONTH(B3)+1,1))</f>
        <v>22647</v>
      </c>
      <c r="C5" s="102">
        <f>B5</f>
        <v>22647</v>
      </c>
    </row>
    <row r="6" spans="1:15" ht="0.95" customHeight="1" x14ac:dyDescent="0.2">
      <c r="B6" s="101">
        <f ca="1">TODAY()</f>
        <v>43940</v>
      </c>
      <c r="C6" s="97">
        <f ca="1">B6</f>
        <v>43940</v>
      </c>
    </row>
    <row r="7" spans="1:15" ht="0.95" customHeight="1" x14ac:dyDescent="0.2">
      <c r="B7" s="101">
        <f ca="1">DATE(YEAR(B6),MONTH(B6),1)</f>
        <v>43922</v>
      </c>
      <c r="C7" s="102">
        <f ca="1">B7</f>
        <v>43922</v>
      </c>
      <c r="D7" s="97">
        <f ca="1">VLOOKUP($B$7,B121:C301,2,FALSE)</f>
        <v>15</v>
      </c>
      <c r="E7" s="102">
        <f ca="1">DATEDIF(B5,B7,"m")</f>
        <v>699</v>
      </c>
      <c r="F7" s="97">
        <f ca="1">ROUNDDOWN(E7/12,0)</f>
        <v>58</v>
      </c>
      <c r="G7" s="97">
        <f ca="1">E7-(F7*12)</f>
        <v>3</v>
      </c>
      <c r="H7" s="97" t="s">
        <v>30</v>
      </c>
    </row>
    <row r="8" spans="1:15" ht="0.95" customHeight="1" x14ac:dyDescent="0.2">
      <c r="B8" s="101">
        <v>43465</v>
      </c>
      <c r="C8" s="102">
        <f>B8</f>
        <v>43465</v>
      </c>
      <c r="E8" s="102">
        <f>DATEDIF(B5,B8,"m")+1</f>
        <v>684</v>
      </c>
    </row>
    <row r="9" spans="1:15" ht="0.95" customHeight="1" x14ac:dyDescent="0.2">
      <c r="B9" s="101"/>
      <c r="C9" s="102"/>
      <c r="E9" s="102">
        <f>E10-E8</f>
        <v>12</v>
      </c>
    </row>
    <row r="10" spans="1:15" ht="0.95" customHeight="1" x14ac:dyDescent="0.25">
      <c r="B10" s="103">
        <f>'Vorruhe und Lücken'!AK16</f>
        <v>43830</v>
      </c>
      <c r="C10" s="97">
        <f>B10</f>
        <v>43830</v>
      </c>
      <c r="E10" s="102">
        <f>DATEDIF(B5,B10,"m")+1</f>
        <v>696</v>
      </c>
      <c r="F10" s="97">
        <f>ROUNDDOWN(E10/12,0)</f>
        <v>58</v>
      </c>
      <c r="G10" s="97">
        <f>E10-(F10*12)</f>
        <v>0</v>
      </c>
      <c r="H10" s="97" t="s">
        <v>29</v>
      </c>
    </row>
    <row r="11" spans="1:15" ht="0.95" customHeight="1" x14ac:dyDescent="0.25">
      <c r="B11" s="103"/>
      <c r="E11" s="102"/>
    </row>
    <row r="12" spans="1:15" ht="0.95" customHeight="1" x14ac:dyDescent="0.2">
      <c r="B12" s="101">
        <f>B10+1</f>
        <v>43831</v>
      </c>
      <c r="C12" s="102">
        <f>B12</f>
        <v>43831</v>
      </c>
      <c r="E12" s="102">
        <f>DATEDIF(B5,B12,"m")</f>
        <v>696</v>
      </c>
      <c r="F12" s="97">
        <f>ROUNDDOWN(E12/12,0)</f>
        <v>58</v>
      </c>
      <c r="G12" s="97">
        <f>E12-(F12*12)</f>
        <v>0</v>
      </c>
      <c r="L12" s="97" t="s">
        <v>68</v>
      </c>
      <c r="M12" s="97" t="s">
        <v>69</v>
      </c>
      <c r="N12" s="97" t="s">
        <v>70</v>
      </c>
      <c r="O12" s="97" t="s">
        <v>71</v>
      </c>
    </row>
    <row r="13" spans="1:15" ht="0.95" customHeight="1" x14ac:dyDescent="0.25">
      <c r="B13" s="103">
        <f>'Vorruhe und Lücken'!AK8+1</f>
        <v>44927</v>
      </c>
      <c r="C13" s="102"/>
      <c r="D13" s="102">
        <f>DATEDIF(B12,B13,"m")+E9</f>
        <v>48</v>
      </c>
      <c r="E13" s="102">
        <f>DATEDIF(B5,B13,"m")</f>
        <v>732</v>
      </c>
      <c r="F13" s="97">
        <f>ROUNDDOWN(E13/12,0)</f>
        <v>61</v>
      </c>
      <c r="G13" s="97">
        <f>E13-(F13*12)</f>
        <v>0</v>
      </c>
      <c r="H13" s="97" t="s">
        <v>29</v>
      </c>
      <c r="L13" s="97">
        <f>IF('Vorruhe und Lücken'!BO8&gt;0,D13-'Vorruhe und Lücken'!BO8-'Vorruhe und Lücken'!GP11,0)</f>
        <v>0</v>
      </c>
      <c r="M13" s="97">
        <f>IF('Vorruhe und Lücken'!BO8&gt;0,IF(AND('Vorruhe und Lücken'!GP11&gt;0,'Vorruhe und Lücken'!BO8&gt;0),ReBeg!L13+'Vorruhe und Lücken'!BO8,ReBeg!D13),0)-1</f>
        <v>-1</v>
      </c>
      <c r="N13" s="97">
        <f>IF('Vorruhe und Lücken'!GP11&gt;0,ReBeg!D13-'Vorruhe und Lücken'!GP11,0)</f>
        <v>0</v>
      </c>
      <c r="O13" s="97">
        <f>IF('Vorruhe und Lücken'!GP11&gt;0,D13,0)-1</f>
        <v>-1</v>
      </c>
    </row>
    <row r="14" spans="1:15" ht="0.95" customHeight="1" x14ac:dyDescent="0.25">
      <c r="B14" s="104" t="str">
        <f>'Vorruhe und Lücken'!AK15</f>
        <v>nein</v>
      </c>
    </row>
    <row r="15" spans="1:15" ht="0.95" customHeight="1" x14ac:dyDescent="0.2">
      <c r="B15" s="101"/>
    </row>
    <row r="16" spans="1:15" ht="0.95" customHeight="1" x14ac:dyDescent="0.25">
      <c r="B16" s="105">
        <f>IF('Vorruhe und Lücken'!J17="es fehlen noch Monate",'Vorruhe und Lücken'!AU17,0)</f>
        <v>0</v>
      </c>
      <c r="C16" s="97">
        <f>IF(B16=0,0,E12+B16)</f>
        <v>0</v>
      </c>
      <c r="D16" s="97">
        <f>ROUNDDOWN(C16/12,0)</f>
        <v>0</v>
      </c>
      <c r="E16" s="97">
        <f>C16-(D16*12)</f>
        <v>0</v>
      </c>
      <c r="F16" s="101">
        <f>EDATE(B12,B16)</f>
        <v>43831</v>
      </c>
      <c r="G16" s="97">
        <f>IF('Vorruhe und Lücken'!J17="es fehlen noch Monate",B16+E9,0)</f>
        <v>0</v>
      </c>
      <c r="H16" s="97">
        <f>IF(G16&lt;D60,G16,0)</f>
        <v>0</v>
      </c>
      <c r="I16" s="97">
        <f>IF('Vorruhe und Lücken'!J17="es fehlen noch Monate",ReBeg!D58-ReBeg!H16,0)</f>
        <v>0</v>
      </c>
      <c r="J16" s="97" t="str">
        <f>IF(AND('Vorruhe und Lücken'!J17="es fehlen noch Monate",G68&gt;I16),"35 Vers-J. prüfen","")</f>
        <v/>
      </c>
      <c r="K16" s="97" t="str">
        <f>IF(J16="",J17,J16)</f>
        <v/>
      </c>
    </row>
    <row r="17" spans="2:10" ht="0.95" customHeight="1" x14ac:dyDescent="0.25">
      <c r="B17" s="105">
        <f>IF(AND('Vorruhe und Lücken'!J17="ist erfüllt",'Vorruhe und Lücken'!J19="es fehlen noch Monate"),'Vorruhe und Lücken'!AU19,0)</f>
        <v>0</v>
      </c>
      <c r="C17" s="97">
        <f>IF(B17=0,0,E12+B17)</f>
        <v>0</v>
      </c>
      <c r="D17" s="97">
        <f>ROUNDDOWN(C17/12,0)</f>
        <v>0</v>
      </c>
      <c r="E17" s="97">
        <f>C17-(D17*12)</f>
        <v>0</v>
      </c>
      <c r="F17" s="101">
        <f>EDATE(B12,B17)</f>
        <v>43831</v>
      </c>
      <c r="G17" s="97">
        <f>IF(AND('Vorruhe und Lücken'!J19="es fehlen noch Monate",'Vorruhe und Lücken'!J17="ist erfüllt"),B17+E9,0)</f>
        <v>0</v>
      </c>
      <c r="H17" s="97">
        <f>IF(G17&lt;D60,G17,0)</f>
        <v>0</v>
      </c>
      <c r="I17" s="97">
        <f>IF(AND('Vorruhe und Lücken'!J19="es fehlen noch Monate",'Vorruhe und Lücken'!AK15="nein",'Vorruhe und Lücken'!J17="ist erfüllt"),ReBeg!D59-ReBeg!H17,0)</f>
        <v>0</v>
      </c>
      <c r="J17" s="97" t="str">
        <f>IF(AND(G68&gt;I17,'Vorruhe und Lücken'!AK15="nein"),"45 Vers-J. prüfen","")</f>
        <v/>
      </c>
    </row>
    <row r="18" spans="2:10" ht="0.95" customHeight="1" x14ac:dyDescent="0.25">
      <c r="B18" s="105"/>
      <c r="F18" s="101"/>
    </row>
    <row r="19" spans="2:10" ht="0.95" customHeight="1" x14ac:dyDescent="0.2">
      <c r="G19" s="106"/>
    </row>
    <row r="23" spans="2:10" ht="0.95" customHeight="1" x14ac:dyDescent="0.2">
      <c r="B23" s="100">
        <f>VLOOKUP($B$4,B70:F118,2,FALSE)</f>
        <v>6606</v>
      </c>
      <c r="C23" s="97">
        <f>B23</f>
        <v>6606</v>
      </c>
      <c r="D23" s="100">
        <v>6300</v>
      </c>
      <c r="E23" s="100">
        <f>VLOOKUP($B$4,B70:F118,5,FALSE)</f>
        <v>6406</v>
      </c>
      <c r="G23" s="100">
        <f>VLOOKUP($B$4,B70:F118,3,FALSE)</f>
        <v>6406</v>
      </c>
      <c r="H23" s="100">
        <f>VLOOKUP($B$4,B70:F118,4,FALSE)</f>
        <v>6106</v>
      </c>
      <c r="J23" s="99">
        <f>B24*12+B26</f>
        <v>798</v>
      </c>
    </row>
    <row r="24" spans="2:10" ht="0.95" customHeight="1" x14ac:dyDescent="0.2">
      <c r="B24" s="107" t="str">
        <f>LEFT(B23,2)</f>
        <v>66</v>
      </c>
      <c r="C24" s="99" t="str">
        <f>B24</f>
        <v>66</v>
      </c>
      <c r="D24" s="107" t="str">
        <f>LEFT(D23,2)</f>
        <v>63</v>
      </c>
      <c r="E24" s="107" t="str">
        <f>LEFT(E23,2)</f>
        <v>64</v>
      </c>
      <c r="G24" s="107" t="str">
        <f>LEFT(G23,2)</f>
        <v>64</v>
      </c>
      <c r="H24" s="107" t="str">
        <f>LEFT(H23,2)</f>
        <v>61</v>
      </c>
      <c r="J24" s="108">
        <f>EDATE(B5,J23)</f>
        <v>46935</v>
      </c>
    </row>
    <row r="25" spans="2:10" ht="0.95" customHeight="1" x14ac:dyDescent="0.2">
      <c r="B25" s="107" t="str">
        <f>IF(RIGHT(B23,2)&gt;=10,RIGHT(B23,2),RIGHT(B23,1))</f>
        <v>06</v>
      </c>
      <c r="C25" s="99" t="str">
        <f>B25</f>
        <v>06</v>
      </c>
      <c r="D25" s="107" t="str">
        <f>IF(RIGHT(D23,2)&gt;=10,RIGHT(D23,2),RIGHT(D23,1))</f>
        <v>00</v>
      </c>
      <c r="E25" s="107" t="str">
        <f>IF(RIGHT(E23,2)&gt;=10,RIGHT(E23,2),RIGHT(E23,1))</f>
        <v>06</v>
      </c>
      <c r="G25" s="107" t="str">
        <f>IF(RIGHT(G23,2)&gt;=10,RIGHT(G23,2),RIGHT(G23,1))</f>
        <v>06</v>
      </c>
      <c r="H25" s="107" t="str">
        <f>IF(RIGHT(H23,2)&gt;=10,RIGHT(H23,2),RIGHT(H23,1))</f>
        <v>06</v>
      </c>
    </row>
    <row r="26" spans="2:10" ht="0.95" customHeight="1" x14ac:dyDescent="0.2">
      <c r="B26" s="107">
        <f>VALUE(B25)</f>
        <v>6</v>
      </c>
      <c r="C26" s="97">
        <f>B26</f>
        <v>6</v>
      </c>
      <c r="D26" s="107">
        <f>VALUE(D25)</f>
        <v>0</v>
      </c>
      <c r="E26" s="107">
        <f>VALUE(E25)</f>
        <v>6</v>
      </c>
      <c r="G26" s="107">
        <f>VALUE(G25)</f>
        <v>6</v>
      </c>
      <c r="H26" s="107">
        <f>VALUE(H25)</f>
        <v>6</v>
      </c>
    </row>
    <row r="29" spans="2:10" ht="0.95" customHeight="1" x14ac:dyDescent="0.2">
      <c r="B29" s="107">
        <f>(B24*12+B26)-E10</f>
        <v>102</v>
      </c>
      <c r="C29" s="97">
        <f t="shared" ref="C29" si="0">B29</f>
        <v>102</v>
      </c>
      <c r="D29" s="107">
        <f>(D24*12+D26)-E10</f>
        <v>60</v>
      </c>
      <c r="E29" s="107">
        <f>(E24*12+E26)-E10</f>
        <v>78</v>
      </c>
      <c r="G29" s="107">
        <f>(G24*12+G26)-E10</f>
        <v>78</v>
      </c>
      <c r="H29" s="107">
        <f>(H24*12+H26)-E10</f>
        <v>42</v>
      </c>
    </row>
    <row r="30" spans="2:10" ht="0.95" customHeight="1" x14ac:dyDescent="0.25">
      <c r="B30" s="107"/>
      <c r="D30" s="107">
        <f>B16</f>
        <v>0</v>
      </c>
      <c r="E30" s="107">
        <f>B17</f>
        <v>0</v>
      </c>
      <c r="G30" s="107">
        <f>B16</f>
        <v>0</v>
      </c>
      <c r="H30" s="107">
        <f>B16</f>
        <v>0</v>
      </c>
      <c r="I30" s="105"/>
    </row>
    <row r="31" spans="2:10" ht="0.95" customHeight="1" x14ac:dyDescent="0.25">
      <c r="B31" s="107"/>
      <c r="D31" s="107">
        <f>IF(D30&gt;D29,0,D29-D30)</f>
        <v>60</v>
      </c>
      <c r="E31" s="107">
        <f>IF(E30&gt;E29,0,E29-E30)</f>
        <v>78</v>
      </c>
      <c r="F31" s="109" t="s">
        <v>27</v>
      </c>
      <c r="G31" s="107">
        <f t="shared" ref="G31:H31" si="1">IF(G30&gt;G29,0,G29-G30)</f>
        <v>78</v>
      </c>
      <c r="H31" s="107">
        <f t="shared" si="1"/>
        <v>42</v>
      </c>
    </row>
    <row r="32" spans="2:10" ht="0.95" customHeight="1" x14ac:dyDescent="0.25">
      <c r="B32" s="100"/>
      <c r="D32" s="100">
        <f>IF(D30&gt;D29,D30-D29,0)</f>
        <v>0</v>
      </c>
      <c r="E32" s="100">
        <f>IF(E30&gt;E29,E30-E29,0)</f>
        <v>0</v>
      </c>
      <c r="F32" s="109" t="s">
        <v>26</v>
      </c>
      <c r="G32" s="100">
        <f>IF(G30&gt;G29,G30-G29,0)</f>
        <v>0</v>
      </c>
      <c r="H32" s="100">
        <f>IF(H30&gt;H29,H30-H29,0)</f>
        <v>0</v>
      </c>
    </row>
    <row r="33" spans="1:9" ht="0.95" customHeight="1" x14ac:dyDescent="0.25">
      <c r="B33" s="100"/>
      <c r="D33" s="100"/>
      <c r="E33" s="100"/>
      <c r="F33" s="109"/>
      <c r="G33" s="100"/>
      <c r="H33" s="100"/>
    </row>
    <row r="34" spans="1:9" ht="0.95" customHeight="1" x14ac:dyDescent="0.2">
      <c r="B34" s="100"/>
      <c r="D34" s="100">
        <f>IF(D32&gt;0,D24*12+D26+D32,0)</f>
        <v>0</v>
      </c>
      <c r="E34" s="100">
        <f>IF(E32&gt;0,E24*12+E26+E32,0)</f>
        <v>0</v>
      </c>
      <c r="G34" s="100">
        <f>IF(G32&gt;0,G24*12+G26+G32,0)</f>
        <v>0</v>
      </c>
      <c r="H34" s="100">
        <f>IF(H32&gt;0,H24*12+H26+H32,0)</f>
        <v>0</v>
      </c>
    </row>
    <row r="35" spans="1:9" ht="0.95" customHeight="1" x14ac:dyDescent="0.2">
      <c r="B35" s="100"/>
      <c r="D35" s="100">
        <f>IF(D34&gt;0,ROUNDDOWN(D34/12,0),0)</f>
        <v>0</v>
      </c>
      <c r="E35" s="100">
        <f>IF(E34&gt;0,ROUNDDOWN(E34/12,0),0)</f>
        <v>0</v>
      </c>
      <c r="G35" s="100">
        <f>IF(G34&gt;0,ROUNDDOWN(G34/12,0),0)</f>
        <v>0</v>
      </c>
      <c r="H35" s="100">
        <f>IF(H34&gt;0,ROUNDDOWN(H34/12,0),0)</f>
        <v>0</v>
      </c>
    </row>
    <row r="36" spans="1:9" ht="0.95" customHeight="1" x14ac:dyDescent="0.2">
      <c r="B36" s="100"/>
      <c r="D36" s="100">
        <f>D34-D35*12</f>
        <v>0</v>
      </c>
      <c r="E36" s="100">
        <f>E34-E35*12</f>
        <v>0</v>
      </c>
      <c r="G36" s="100">
        <f>G34-G35*12</f>
        <v>0</v>
      </c>
      <c r="H36" s="100">
        <f>H34-H35*12</f>
        <v>0</v>
      </c>
    </row>
    <row r="37" spans="1:9" s="99" customFormat="1" ht="0.95" customHeight="1" x14ac:dyDescent="0.2">
      <c r="A37" s="96"/>
      <c r="B37" s="107"/>
      <c r="C37" s="97"/>
      <c r="D37" s="107">
        <f>IF(AND(D35&gt;0,D36&lt;10),0&amp;D36,D36)</f>
        <v>0</v>
      </c>
      <c r="E37" s="107">
        <f>IF(AND(E35&gt;0,E36&lt;10),0&amp;E36,E36)</f>
        <v>0</v>
      </c>
      <c r="G37" s="107">
        <f>IF(AND(G35&gt;0,G36&lt;10),0&amp;G36,G36)</f>
        <v>0</v>
      </c>
      <c r="H37" s="107">
        <f>IF(AND(H35&gt;0,H36&lt;10),0&amp;H36,H36)</f>
        <v>0</v>
      </c>
      <c r="I37" s="97"/>
    </row>
    <row r="38" spans="1:9" s="99" customFormat="1" ht="0.95" customHeight="1" x14ac:dyDescent="0.2">
      <c r="A38" s="96"/>
      <c r="B38" s="107"/>
      <c r="C38" s="97"/>
      <c r="D38" s="107">
        <f>IF(D35&gt;0,D35&amp;D37,D23)</f>
        <v>6300</v>
      </c>
      <c r="E38" s="107">
        <f>IF(E35&gt;0,E35&amp;E37,E23)</f>
        <v>6406</v>
      </c>
      <c r="G38" s="107">
        <f>IF(G35&gt;0,G35&amp;G37,G23)</f>
        <v>6406</v>
      </c>
      <c r="H38" s="107">
        <f>IF(H35&gt;0,H35&amp;H37,H23)</f>
        <v>6106</v>
      </c>
    </row>
    <row r="39" spans="1:9" ht="0.95" customHeight="1" x14ac:dyDescent="0.2">
      <c r="B39" s="107"/>
      <c r="D39" s="100">
        <f>MIN(VALUE(D38),B23)</f>
        <v>6300</v>
      </c>
      <c r="E39" s="100">
        <f>MIN(VALUE(E38),B23)</f>
        <v>6406</v>
      </c>
      <c r="F39" s="100"/>
      <c r="G39" s="100">
        <f>MIN(VALUE(G38),B23)</f>
        <v>6406</v>
      </c>
      <c r="H39" s="97">
        <f>MIN(VALUE(H38),B23)</f>
        <v>6106</v>
      </c>
    </row>
    <row r="40" spans="1:9" ht="0.95" customHeight="1" x14ac:dyDescent="0.2">
      <c r="B40" s="107"/>
      <c r="D40" s="100">
        <f>LEFT(D39,2)*12+RIGHT(D39,2)</f>
        <v>756</v>
      </c>
      <c r="E40" s="100">
        <f>LEFT(E39,2)*12+RIGHT(E38,2)</f>
        <v>774</v>
      </c>
      <c r="F40" s="100"/>
      <c r="G40" s="100">
        <f t="shared" ref="G40:H40" si="2">LEFT(G39,2)*12+RIGHT(G38,2)</f>
        <v>774</v>
      </c>
      <c r="H40" s="100">
        <f t="shared" si="2"/>
        <v>738</v>
      </c>
    </row>
    <row r="41" spans="1:9" ht="0.95" customHeight="1" x14ac:dyDescent="0.2">
      <c r="B41" s="107"/>
      <c r="D41" s="100"/>
      <c r="E41" s="100"/>
      <c r="F41" s="100"/>
      <c r="G41" s="100"/>
    </row>
    <row r="42" spans="1:9" ht="0.95" customHeight="1" x14ac:dyDescent="0.2">
      <c r="B42" s="107"/>
      <c r="D42" s="100"/>
      <c r="E42" s="100"/>
      <c r="F42" s="100"/>
      <c r="G42" s="100"/>
    </row>
    <row r="43" spans="1:9" ht="0.95" customHeight="1" x14ac:dyDescent="0.2">
      <c r="B43" s="110"/>
      <c r="C43" s="110"/>
      <c r="D43" s="110" t="s">
        <v>43</v>
      </c>
      <c r="E43" s="110"/>
      <c r="G43" s="97" t="s">
        <v>43</v>
      </c>
      <c r="H43" s="97" t="s">
        <v>43</v>
      </c>
    </row>
    <row r="44" spans="1:9" ht="0.95" customHeight="1" x14ac:dyDescent="0.2">
      <c r="B44" s="110">
        <f>B23</f>
        <v>6606</v>
      </c>
      <c r="C44" s="110">
        <f>B23</f>
        <v>6606</v>
      </c>
      <c r="D44" s="110">
        <f>D23</f>
        <v>6300</v>
      </c>
      <c r="E44" s="110"/>
      <c r="G44" s="110">
        <f>G23</f>
        <v>6406</v>
      </c>
      <c r="H44" s="110">
        <f>H23</f>
        <v>6106</v>
      </c>
    </row>
    <row r="45" spans="1:9" ht="0.95" customHeight="1" x14ac:dyDescent="0.2">
      <c r="B45" s="110">
        <f>B23</f>
        <v>6606</v>
      </c>
      <c r="C45" s="110">
        <f>B23</f>
        <v>6606</v>
      </c>
      <c r="D45" s="106">
        <f>IF(VALUE(D38)&lt;VALUE(B23),VALUE(D38),VALUE(B23))</f>
        <v>6300</v>
      </c>
      <c r="E45" s="110"/>
      <c r="G45" s="110">
        <f>IF(VALUE(G38)&lt;VALUE(B23),VALUE(G38),VALUE(B23))</f>
        <v>6406</v>
      </c>
      <c r="H45" s="110">
        <f>IF(VALUE(H38)&lt;VALUE(B23),VALUE(H38),VALUE(B23))</f>
        <v>6106</v>
      </c>
    </row>
    <row r="46" spans="1:9" ht="0.95" customHeight="1" x14ac:dyDescent="0.2">
      <c r="B46" s="110">
        <f>B23</f>
        <v>6606</v>
      </c>
      <c r="C46" s="110">
        <f>B23</f>
        <v>6606</v>
      </c>
      <c r="D46" s="106">
        <f>VALUE(B23)</f>
        <v>6606</v>
      </c>
      <c r="E46" s="110"/>
      <c r="G46" s="110">
        <f>B23</f>
        <v>6606</v>
      </c>
      <c r="H46" s="110">
        <f>B23</f>
        <v>6606</v>
      </c>
    </row>
    <row r="47" spans="1:9" ht="0.95" customHeight="1" x14ac:dyDescent="0.25">
      <c r="B47" s="111">
        <f>B23</f>
        <v>6606</v>
      </c>
      <c r="C47" s="112">
        <f>B23</f>
        <v>6606</v>
      </c>
      <c r="D47" s="112">
        <f>IF('Vorruhe und Lücken'!J17="ist erfüllt",D44,IF('Vorruhe und Lücken'!J17="es fehlen noch Monate",D45,IF('Vorruhe und Lücken'!J17="kann nicht erfüllt werden",D46,8000)))</f>
        <v>6606</v>
      </c>
      <c r="E47" s="113"/>
      <c r="G47" s="114">
        <f>IF('Vorruhe und Lücken'!J17="ist erfüllt",ReBeg!G44,IF('Vorruhe und Lücken'!J17="es fehlen noch Monate",G45,IF('Vorruhe und Lücken'!J17="kann nicht erfüllt werden",ReBeg!G46,"8000")))</f>
        <v>6606</v>
      </c>
      <c r="H47" s="115">
        <f>IF('Vorruhe und Lücken'!J17="ist erfüllt",ReBeg!H44,IF('Vorruhe und Lücken'!J17="es fehlen noch Monate",H45,IF('Vorruhe und Lücken'!J17="kann nicht erfüllt werden",ReBeg!H46,"8000")))</f>
        <v>6606</v>
      </c>
    </row>
    <row r="48" spans="1:9" ht="0.95" customHeight="1" x14ac:dyDescent="0.25">
      <c r="B48" s="111"/>
      <c r="C48" s="116"/>
      <c r="D48" s="113"/>
      <c r="E48" s="113"/>
      <c r="G48" s="111">
        <f>IF(B14="ja",ReBeg!G47,9000)</f>
        <v>9000</v>
      </c>
      <c r="H48" s="117">
        <f>IF(B14="ja",ReBeg!H47,9000)</f>
        <v>9000</v>
      </c>
    </row>
    <row r="49" spans="1:14" ht="0.95" customHeight="1" x14ac:dyDescent="0.25">
      <c r="B49" s="111"/>
      <c r="C49" s="116"/>
      <c r="D49" s="113"/>
      <c r="E49" s="113"/>
      <c r="G49" s="116"/>
    </row>
    <row r="50" spans="1:14" ht="0.95" customHeight="1" x14ac:dyDescent="0.2">
      <c r="B50" s="110"/>
      <c r="D50" s="110"/>
      <c r="E50" s="110">
        <f>E23</f>
        <v>6406</v>
      </c>
      <c r="G50" s="110"/>
    </row>
    <row r="51" spans="1:14" ht="0.95" customHeight="1" x14ac:dyDescent="0.2">
      <c r="B51" s="110"/>
      <c r="D51" s="110"/>
      <c r="E51" s="110">
        <f>E39</f>
        <v>6406</v>
      </c>
      <c r="G51" s="110"/>
    </row>
    <row r="52" spans="1:14" ht="0.95" customHeight="1" x14ac:dyDescent="0.2">
      <c r="B52" s="110"/>
      <c r="D52" s="110"/>
      <c r="E52" s="110">
        <v>7000</v>
      </c>
      <c r="G52" s="110"/>
    </row>
    <row r="53" spans="1:14" ht="0.95" customHeight="1" x14ac:dyDescent="0.25">
      <c r="B53" s="105"/>
      <c r="D53" s="111"/>
      <c r="E53" s="110">
        <f>IF('Vorruhe und Lücken'!J19="ist erfüllt",ReBeg!E50,IF('Vorruhe und Lücken'!J19="es fehlen noch Monate",ReBeg!E51,IF('Vorruhe und Lücken'!J19="kann nicht erfüllt werden",ReBeg!E52,"10000")))</f>
        <v>7000</v>
      </c>
      <c r="G53" s="111"/>
    </row>
    <row r="54" spans="1:14" ht="0.95" customHeight="1" x14ac:dyDescent="0.25">
      <c r="B54" s="105"/>
      <c r="D54" s="111"/>
      <c r="E54" s="111">
        <f>IF('Vorruhe und Lücken'!J17="ist erfüllt",ReBeg!E53,MIN(C47,G48))</f>
        <v>6606</v>
      </c>
      <c r="F54" s="97">
        <f>LEFT(E54,2)*12+RIGHT(E54,2)</f>
        <v>798</v>
      </c>
      <c r="G54" s="111"/>
    </row>
    <row r="55" spans="1:14" ht="0.95" customHeight="1" x14ac:dyDescent="0.2">
      <c r="B55" s="110"/>
      <c r="C55" s="110"/>
      <c r="E55" s="97" t="s">
        <v>25</v>
      </c>
      <c r="F55" s="97">
        <f>F54-E12-24</f>
        <v>78</v>
      </c>
    </row>
    <row r="56" spans="1:14" ht="0.95" customHeight="1" x14ac:dyDescent="0.2">
      <c r="B56" s="110"/>
      <c r="C56" s="110"/>
    </row>
    <row r="57" spans="1:14" ht="0.95" customHeight="1" x14ac:dyDescent="0.2">
      <c r="B57" s="110"/>
      <c r="C57" s="110"/>
    </row>
    <row r="58" spans="1:14" ht="0.95" customHeight="1" x14ac:dyDescent="0.25">
      <c r="B58" s="107"/>
      <c r="C58" s="105">
        <f>MIN(ReBeg!D47,ReBeg!H48)</f>
        <v>6606</v>
      </c>
      <c r="D58" s="97">
        <f>J58-E12+E9</f>
        <v>114</v>
      </c>
      <c r="E58" s="97">
        <f>D58-ReBeg!D13-1-'Vorruhe und Lücken'!EC8-'Vorruhe und Lücken'!GP8-'Vorruhe und Lücken'!EC9-'Vorruhe und Lücken'!GP9</f>
        <v>65</v>
      </c>
      <c r="F58" s="105">
        <f>IF(E58&lt;1,0,E58)</f>
        <v>65</v>
      </c>
      <c r="G58" s="100" t="str">
        <f>LEFT(C58,2)</f>
        <v>66</v>
      </c>
      <c r="H58" s="100" t="str">
        <f>IF(RIGHT(C58,2)&gt;=10,RIGHT(C58,2),RIGHT(C58,1))</f>
        <v>06</v>
      </c>
      <c r="I58" s="100">
        <f>VALUE(H58)</f>
        <v>6</v>
      </c>
      <c r="J58" s="97">
        <f>G58*12+I58</f>
        <v>798</v>
      </c>
      <c r="K58" s="97">
        <f>D58-ReBeg!D13</f>
        <v>66</v>
      </c>
      <c r="L58" s="97">
        <f>'Vorruhe und Lücken'!AK11</f>
        <v>0</v>
      </c>
      <c r="M58" s="118">
        <f>G64</f>
        <v>0</v>
      </c>
      <c r="N58" s="118">
        <f>K58-L58-M58</f>
        <v>66</v>
      </c>
    </row>
    <row r="59" spans="1:14" ht="0.95" customHeight="1" x14ac:dyDescent="0.25">
      <c r="B59" s="107" t="s">
        <v>28</v>
      </c>
      <c r="C59" s="113">
        <f>MIN(ReBeg!C47,ReBeg!E54,ReBeg!G48)</f>
        <v>6606</v>
      </c>
      <c r="D59" s="97">
        <f>J59-E12+E9</f>
        <v>114</v>
      </c>
      <c r="E59" s="97">
        <f>D59-ReBeg!D13-1-'Vorruhe und Lücken'!EC8-'Vorruhe und Lücken'!GP8-'Vorruhe und Lücken'!EC9-'Vorruhe und Lücken'!GP9</f>
        <v>65</v>
      </c>
      <c r="F59" s="105">
        <f>IF(E59&lt;1,0,E59)</f>
        <v>65</v>
      </c>
      <c r="G59" s="100" t="str">
        <f>LEFT(C59,2)</f>
        <v>66</v>
      </c>
      <c r="H59" s="100" t="str">
        <f>IF(RIGHT(C59,2)&gt;=10,RIGHT(C59,2),RIGHT(C59,1))</f>
        <v>06</v>
      </c>
      <c r="I59" s="100">
        <f>VALUE(H59)</f>
        <v>6</v>
      </c>
      <c r="J59" s="97">
        <f>G59*12+I59</f>
        <v>798</v>
      </c>
      <c r="K59" s="97">
        <f>D59:D60-ReBeg!D13</f>
        <v>66</v>
      </c>
      <c r="L59" s="97">
        <f>'Vorruhe und Lücken'!AK11</f>
        <v>0</v>
      </c>
      <c r="M59" s="118">
        <f>G64</f>
        <v>0</v>
      </c>
      <c r="N59" s="118">
        <f>K59-L59-M59</f>
        <v>66</v>
      </c>
    </row>
    <row r="60" spans="1:14" ht="0.95" customHeight="1" x14ac:dyDescent="0.25">
      <c r="B60" s="107"/>
      <c r="C60" s="113">
        <f>ReBeg!B23</f>
        <v>6606</v>
      </c>
      <c r="D60" s="97">
        <f>J60-E12+E9</f>
        <v>114</v>
      </c>
      <c r="E60" s="97">
        <f>D60-ReBeg!D13-1-'Vorruhe und Lücken'!EC8-'Vorruhe und Lücken'!GP8-'Vorruhe und Lücken'!EC9-'Vorruhe und Lücken'!GP9</f>
        <v>65</v>
      </c>
      <c r="F60" s="105">
        <f>IF(E60&lt;1,0,E60)</f>
        <v>65</v>
      </c>
      <c r="G60" s="100" t="str">
        <f>LEFT(C60,2)</f>
        <v>66</v>
      </c>
      <c r="H60" s="100" t="str">
        <f>IF(RIGHT(C60,2)&gt;=10,RIGHT(C60,2),RIGHT(C60,1))</f>
        <v>06</v>
      </c>
      <c r="I60" s="100">
        <f>VALUE(H60)</f>
        <v>6</v>
      </c>
      <c r="J60" s="97">
        <f>G60*12+I60</f>
        <v>798</v>
      </c>
      <c r="K60" s="97">
        <f>D60-ReBeg!D13</f>
        <v>66</v>
      </c>
      <c r="L60" s="97">
        <f>'Vorruhe und Lücken'!AK11</f>
        <v>0</v>
      </c>
      <c r="M60" s="118">
        <f>G64</f>
        <v>0</v>
      </c>
      <c r="N60" s="118">
        <f>K60-L60-M60</f>
        <v>66</v>
      </c>
    </row>
    <row r="61" spans="1:14" ht="0.95" customHeight="1" x14ac:dyDescent="0.25">
      <c r="B61" s="107"/>
      <c r="C61" s="113"/>
      <c r="F61" s="105"/>
      <c r="G61" s="100"/>
      <c r="H61" s="100"/>
      <c r="I61" s="100"/>
    </row>
    <row r="63" spans="1:14" ht="0.95" customHeight="1" x14ac:dyDescent="0.2">
      <c r="A63" s="97"/>
      <c r="B63" s="119" t="s">
        <v>58</v>
      </c>
      <c r="C63" s="119">
        <v>1</v>
      </c>
      <c r="D63" s="100">
        <v>2</v>
      </c>
      <c r="E63" s="119">
        <v>3</v>
      </c>
      <c r="F63" s="119">
        <v>4</v>
      </c>
      <c r="G63" s="119"/>
      <c r="H63" s="120"/>
    </row>
    <row r="64" spans="1:14" ht="0.95" customHeight="1" x14ac:dyDescent="0.2">
      <c r="A64" s="97"/>
      <c r="B64" s="121">
        <f>D13</f>
        <v>48</v>
      </c>
      <c r="C64" s="119">
        <f>'Vorruhe und Lücken'!EC8</f>
        <v>0</v>
      </c>
      <c r="D64" s="100">
        <f>'Vorruhe und Lücken'!GP8</f>
        <v>0</v>
      </c>
      <c r="E64" s="119">
        <f>'Vorruhe und Lücken'!EC9</f>
        <v>0</v>
      </c>
      <c r="F64" s="119">
        <f>'Vorruhe und Lücken'!GP9</f>
        <v>0</v>
      </c>
      <c r="G64" s="121">
        <f>SUM(C64:F64)</f>
        <v>0</v>
      </c>
      <c r="H64" s="120"/>
    </row>
    <row r="65" spans="1:8" ht="0.95" customHeight="1" x14ac:dyDescent="0.2">
      <c r="A65" s="97"/>
      <c r="B65" s="121"/>
      <c r="C65" s="121">
        <f>IF(C64=0,0,B64)</f>
        <v>0</v>
      </c>
      <c r="D65" s="122">
        <f>IF(D64=0,0,C66+1)</f>
        <v>0</v>
      </c>
      <c r="E65" s="121">
        <f>IF(E64=0,0,D66+1)</f>
        <v>0</v>
      </c>
      <c r="F65" s="121">
        <f>IF(F64=0,0,E66+1)</f>
        <v>0</v>
      </c>
      <c r="G65" s="121"/>
      <c r="H65" s="123"/>
    </row>
    <row r="66" spans="1:8" ht="0.95" customHeight="1" x14ac:dyDescent="0.2">
      <c r="A66" s="97"/>
      <c r="B66" s="124"/>
      <c r="C66" s="122">
        <f>IF(C64=0,0,C65+C64-1)</f>
        <v>0</v>
      </c>
      <c r="D66" s="122">
        <f>IF(D64=0,0,D65+D64-1)</f>
        <v>0</v>
      </c>
      <c r="E66" s="122">
        <f>IF(E64=0,0,E65+E64-1)</f>
        <v>0</v>
      </c>
      <c r="F66" s="122">
        <f>IF(F64=0,0,F65+F64-1)</f>
        <v>0</v>
      </c>
      <c r="G66" s="100"/>
      <c r="H66" s="125"/>
    </row>
    <row r="68" spans="1:8" ht="0.95" customHeight="1" x14ac:dyDescent="0.2">
      <c r="C68" s="97">
        <f>IF('Vorruhe und Lücken'!EQ8="Vorruhe oh. Vers-Zeit",ReBeg!C64,0)</f>
        <v>0</v>
      </c>
      <c r="D68" s="97">
        <f>IF('Vorruhe und Lücken'!HD8="Vorruhe oh. Vers-Zeit",ReBeg!D64,0)</f>
        <v>0</v>
      </c>
      <c r="E68" s="97">
        <f>IF('Vorruhe und Lücken'!EQ9="Vorruhe oh. Vers-Zeit",ReBeg!E64,0)</f>
        <v>0</v>
      </c>
      <c r="F68" s="97">
        <f>IF('Vorruhe und Lücken'!HD9="Vorruhe oh. Vers-Zeit",ReBeg!F64,0)</f>
        <v>0</v>
      </c>
      <c r="G68" s="97">
        <f>SUM(C68:F68)</f>
        <v>0</v>
      </c>
    </row>
    <row r="69" spans="1:8" ht="0.95" customHeight="1" x14ac:dyDescent="0.2">
      <c r="B69" s="107"/>
      <c r="C69" s="100"/>
      <c r="D69" s="100"/>
      <c r="E69" s="100"/>
      <c r="F69" s="100"/>
      <c r="G69" s="100"/>
    </row>
    <row r="70" spans="1:8" ht="0.95" customHeight="1" x14ac:dyDescent="0.2">
      <c r="B70" s="100">
        <v>1952</v>
      </c>
      <c r="C70" s="100">
        <v>6506</v>
      </c>
      <c r="D70" s="100">
        <v>6306</v>
      </c>
      <c r="E70" s="100">
        <v>6006</v>
      </c>
      <c r="F70" s="100">
        <v>6300</v>
      </c>
      <c r="G70" s="100"/>
    </row>
    <row r="71" spans="1:8" ht="0.95" customHeight="1" x14ac:dyDescent="0.2">
      <c r="B71" s="100">
        <v>1953</v>
      </c>
      <c r="C71" s="100">
        <v>6507</v>
      </c>
      <c r="D71" s="100">
        <v>6307</v>
      </c>
      <c r="E71" s="100">
        <v>6007</v>
      </c>
      <c r="F71" s="100">
        <v>6302</v>
      </c>
      <c r="G71" s="100"/>
    </row>
    <row r="72" spans="1:8" ht="0.95" customHeight="1" x14ac:dyDescent="0.2">
      <c r="B72" s="100">
        <v>1954</v>
      </c>
      <c r="C72" s="100">
        <v>6508</v>
      </c>
      <c r="D72" s="100">
        <v>6308</v>
      </c>
      <c r="E72" s="100">
        <v>6008</v>
      </c>
      <c r="F72" s="100">
        <v>6304</v>
      </c>
      <c r="G72" s="100"/>
    </row>
    <row r="73" spans="1:8" ht="0.95" customHeight="1" x14ac:dyDescent="0.2">
      <c r="B73" s="100">
        <v>1955</v>
      </c>
      <c r="C73" s="100">
        <v>6509</v>
      </c>
      <c r="D73" s="100">
        <v>6309</v>
      </c>
      <c r="E73" s="100">
        <v>6009</v>
      </c>
      <c r="F73" s="100">
        <v>6306</v>
      </c>
      <c r="G73" s="100"/>
    </row>
    <row r="74" spans="1:8" ht="0.95" customHeight="1" x14ac:dyDescent="0.2">
      <c r="B74" s="100">
        <v>1956</v>
      </c>
      <c r="C74" s="100">
        <v>6510</v>
      </c>
      <c r="D74" s="100">
        <v>6310</v>
      </c>
      <c r="E74" s="100">
        <v>6010</v>
      </c>
      <c r="F74" s="100">
        <v>6308</v>
      </c>
      <c r="G74" s="100"/>
    </row>
    <row r="75" spans="1:8" ht="0.95" customHeight="1" x14ac:dyDescent="0.2">
      <c r="B75" s="100">
        <v>1957</v>
      </c>
      <c r="C75" s="100">
        <v>6511</v>
      </c>
      <c r="D75" s="100">
        <v>6311</v>
      </c>
      <c r="E75" s="100">
        <v>6011</v>
      </c>
      <c r="F75" s="100">
        <v>6310</v>
      </c>
      <c r="G75" s="100"/>
    </row>
    <row r="76" spans="1:8" ht="0.95" customHeight="1" x14ac:dyDescent="0.2">
      <c r="B76" s="100">
        <v>1958</v>
      </c>
      <c r="C76" s="100">
        <v>6600</v>
      </c>
      <c r="D76" s="100">
        <v>6400</v>
      </c>
      <c r="E76" s="100">
        <v>6100</v>
      </c>
      <c r="F76" s="100">
        <v>6400</v>
      </c>
      <c r="G76" s="100"/>
    </row>
    <row r="77" spans="1:8" ht="0.95" customHeight="1" x14ac:dyDescent="0.2">
      <c r="B77" s="100">
        <v>1959</v>
      </c>
      <c r="C77" s="100">
        <v>6602</v>
      </c>
      <c r="D77" s="100">
        <v>6402</v>
      </c>
      <c r="E77" s="100">
        <v>6102</v>
      </c>
      <c r="F77" s="100">
        <v>6402</v>
      </c>
      <c r="G77" s="100"/>
    </row>
    <row r="78" spans="1:8" ht="0.95" customHeight="1" x14ac:dyDescent="0.2">
      <c r="B78" s="100">
        <v>1960</v>
      </c>
      <c r="C78" s="100">
        <v>6604</v>
      </c>
      <c r="D78" s="100">
        <v>6404</v>
      </c>
      <c r="E78" s="100">
        <v>6104</v>
      </c>
      <c r="F78" s="100">
        <v>6404</v>
      </c>
      <c r="G78" s="100"/>
    </row>
    <row r="79" spans="1:8" ht="0.95" customHeight="1" x14ac:dyDescent="0.2">
      <c r="B79" s="100">
        <v>1961</v>
      </c>
      <c r="C79" s="100">
        <v>6606</v>
      </c>
      <c r="D79" s="100">
        <v>6406</v>
      </c>
      <c r="E79" s="100">
        <v>6106</v>
      </c>
      <c r="F79" s="100">
        <v>6406</v>
      </c>
      <c r="G79" s="100"/>
    </row>
    <row r="80" spans="1:8" ht="0.95" customHeight="1" x14ac:dyDescent="0.2">
      <c r="B80" s="100">
        <v>1962</v>
      </c>
      <c r="C80" s="100">
        <v>6608</v>
      </c>
      <c r="D80" s="100">
        <v>6408</v>
      </c>
      <c r="E80" s="100">
        <v>6108</v>
      </c>
      <c r="F80" s="100">
        <v>6408</v>
      </c>
      <c r="G80" s="100"/>
    </row>
    <row r="81" spans="2:7" ht="0.95" customHeight="1" x14ac:dyDescent="0.2">
      <c r="B81" s="100">
        <v>1963</v>
      </c>
      <c r="C81" s="100">
        <v>6610</v>
      </c>
      <c r="D81" s="100">
        <v>6410</v>
      </c>
      <c r="E81" s="100">
        <v>6110</v>
      </c>
      <c r="F81" s="100">
        <v>6410</v>
      </c>
      <c r="G81" s="100"/>
    </row>
    <row r="82" spans="2:7" ht="0.95" customHeight="1" x14ac:dyDescent="0.2">
      <c r="B82" s="100">
        <v>1964</v>
      </c>
      <c r="C82" s="100">
        <v>6700</v>
      </c>
      <c r="D82" s="100">
        <v>6500</v>
      </c>
      <c r="E82" s="100">
        <v>6200</v>
      </c>
      <c r="F82" s="100">
        <v>6500</v>
      </c>
      <c r="G82" s="100"/>
    </row>
    <row r="83" spans="2:7" ht="0.95" customHeight="1" x14ac:dyDescent="0.2">
      <c r="B83" s="100">
        <v>1965</v>
      </c>
      <c r="C83" s="100">
        <v>6700</v>
      </c>
      <c r="D83" s="100">
        <v>6500</v>
      </c>
      <c r="E83" s="100">
        <v>6200</v>
      </c>
      <c r="F83" s="100">
        <v>6500</v>
      </c>
      <c r="G83" s="100"/>
    </row>
    <row r="84" spans="2:7" ht="0.95" customHeight="1" x14ac:dyDescent="0.2">
      <c r="B84" s="100">
        <v>1966</v>
      </c>
      <c r="C84" s="100">
        <v>6700</v>
      </c>
      <c r="D84" s="100">
        <v>6500</v>
      </c>
      <c r="E84" s="100">
        <v>6200</v>
      </c>
      <c r="F84" s="100">
        <v>6500</v>
      </c>
      <c r="G84" s="100"/>
    </row>
    <row r="85" spans="2:7" ht="0.95" customHeight="1" x14ac:dyDescent="0.2">
      <c r="B85" s="100">
        <v>1967</v>
      </c>
      <c r="C85" s="100">
        <v>6700</v>
      </c>
      <c r="D85" s="100">
        <v>6500</v>
      </c>
      <c r="E85" s="100">
        <v>6200</v>
      </c>
      <c r="F85" s="100">
        <v>6500</v>
      </c>
      <c r="G85" s="100"/>
    </row>
    <row r="86" spans="2:7" ht="0.95" customHeight="1" x14ac:dyDescent="0.2">
      <c r="B86" s="100">
        <v>1968</v>
      </c>
      <c r="C86" s="100">
        <v>6700</v>
      </c>
      <c r="D86" s="100">
        <v>6500</v>
      </c>
      <c r="E86" s="100">
        <v>6200</v>
      </c>
      <c r="F86" s="100">
        <v>6500</v>
      </c>
      <c r="G86" s="100"/>
    </row>
    <row r="87" spans="2:7" ht="0.95" customHeight="1" x14ac:dyDescent="0.2">
      <c r="B87" s="100">
        <v>1969</v>
      </c>
      <c r="C87" s="100">
        <v>6700</v>
      </c>
      <c r="D87" s="100">
        <v>6500</v>
      </c>
      <c r="E87" s="100">
        <v>6200</v>
      </c>
      <c r="F87" s="100">
        <v>6500</v>
      </c>
      <c r="G87" s="100"/>
    </row>
    <row r="88" spans="2:7" ht="0.95" customHeight="1" x14ac:dyDescent="0.2">
      <c r="B88" s="100">
        <v>1970</v>
      </c>
      <c r="C88" s="100">
        <v>6700</v>
      </c>
      <c r="D88" s="100">
        <v>6500</v>
      </c>
      <c r="E88" s="100">
        <v>6200</v>
      </c>
      <c r="F88" s="100">
        <v>6500</v>
      </c>
      <c r="G88" s="100"/>
    </row>
    <row r="89" spans="2:7" ht="0.95" customHeight="1" x14ac:dyDescent="0.2">
      <c r="B89" s="100">
        <v>1971</v>
      </c>
      <c r="C89" s="100">
        <v>6700</v>
      </c>
      <c r="D89" s="100">
        <v>6500</v>
      </c>
      <c r="E89" s="100">
        <v>6200</v>
      </c>
      <c r="F89" s="100">
        <v>6500</v>
      </c>
      <c r="G89" s="100"/>
    </row>
    <row r="90" spans="2:7" ht="0.95" customHeight="1" x14ac:dyDescent="0.2">
      <c r="B90" s="100">
        <v>1972</v>
      </c>
      <c r="C90" s="100">
        <v>6700</v>
      </c>
      <c r="D90" s="100">
        <v>6500</v>
      </c>
      <c r="E90" s="100">
        <v>6200</v>
      </c>
      <c r="F90" s="100">
        <v>6500</v>
      </c>
      <c r="G90" s="100"/>
    </row>
    <row r="91" spans="2:7" ht="0.95" customHeight="1" x14ac:dyDescent="0.2">
      <c r="B91" s="100">
        <v>1973</v>
      </c>
      <c r="C91" s="100">
        <v>6700</v>
      </c>
      <c r="D91" s="100">
        <v>6500</v>
      </c>
      <c r="E91" s="100">
        <v>6200</v>
      </c>
      <c r="F91" s="100">
        <v>6500</v>
      </c>
      <c r="G91" s="100"/>
    </row>
    <row r="92" spans="2:7" ht="0.95" customHeight="1" x14ac:dyDescent="0.2">
      <c r="B92" s="100">
        <v>1974</v>
      </c>
      <c r="C92" s="100">
        <v>6700</v>
      </c>
      <c r="D92" s="100">
        <v>6500</v>
      </c>
      <c r="E92" s="100">
        <v>6200</v>
      </c>
      <c r="F92" s="100">
        <v>6500</v>
      </c>
      <c r="G92" s="100"/>
    </row>
    <row r="93" spans="2:7" ht="0.95" customHeight="1" x14ac:dyDescent="0.2">
      <c r="B93" s="100">
        <v>1975</v>
      </c>
      <c r="C93" s="100">
        <v>6700</v>
      </c>
      <c r="D93" s="100">
        <v>6500</v>
      </c>
      <c r="E93" s="100">
        <v>6200</v>
      </c>
      <c r="F93" s="100">
        <v>6500</v>
      </c>
      <c r="G93" s="100"/>
    </row>
    <row r="94" spans="2:7" ht="0.95" customHeight="1" x14ac:dyDescent="0.2">
      <c r="B94" s="100">
        <v>1976</v>
      </c>
      <c r="C94" s="100">
        <v>6700</v>
      </c>
      <c r="D94" s="100">
        <v>6500</v>
      </c>
      <c r="E94" s="100">
        <v>6200</v>
      </c>
      <c r="F94" s="100">
        <v>6500</v>
      </c>
      <c r="G94" s="100"/>
    </row>
    <row r="95" spans="2:7" ht="0.95" customHeight="1" x14ac:dyDescent="0.2">
      <c r="B95" s="100">
        <v>1977</v>
      </c>
      <c r="C95" s="100">
        <v>6700</v>
      </c>
      <c r="D95" s="100">
        <v>6500</v>
      </c>
      <c r="E95" s="100">
        <v>6200</v>
      </c>
      <c r="F95" s="100">
        <v>6500</v>
      </c>
      <c r="G95" s="100"/>
    </row>
    <row r="96" spans="2:7" ht="0.95" customHeight="1" x14ac:dyDescent="0.2">
      <c r="B96" s="100">
        <v>1978</v>
      </c>
      <c r="C96" s="100">
        <v>6700</v>
      </c>
      <c r="D96" s="100">
        <v>6500</v>
      </c>
      <c r="E96" s="100">
        <v>6200</v>
      </c>
      <c r="F96" s="100">
        <v>6500</v>
      </c>
      <c r="G96" s="100"/>
    </row>
    <row r="97" spans="2:7" ht="0.95" customHeight="1" x14ac:dyDescent="0.2">
      <c r="B97" s="100">
        <v>1979</v>
      </c>
      <c r="C97" s="100">
        <v>6700</v>
      </c>
      <c r="D97" s="100">
        <v>6500</v>
      </c>
      <c r="E97" s="100">
        <v>6200</v>
      </c>
      <c r="F97" s="100">
        <v>6500</v>
      </c>
      <c r="G97" s="100"/>
    </row>
    <row r="98" spans="2:7" ht="0.95" customHeight="1" x14ac:dyDescent="0.2">
      <c r="B98" s="100">
        <v>1980</v>
      </c>
      <c r="C98" s="100">
        <v>6700</v>
      </c>
      <c r="D98" s="100">
        <v>6500</v>
      </c>
      <c r="E98" s="100">
        <v>6200</v>
      </c>
      <c r="F98" s="100">
        <v>6500</v>
      </c>
      <c r="G98" s="100"/>
    </row>
    <row r="99" spans="2:7" ht="0.95" customHeight="1" x14ac:dyDescent="0.2">
      <c r="B99" s="100">
        <v>1981</v>
      </c>
      <c r="C99" s="100">
        <v>6700</v>
      </c>
      <c r="D99" s="100">
        <v>6500</v>
      </c>
      <c r="E99" s="100">
        <v>6200</v>
      </c>
      <c r="F99" s="100">
        <v>6500</v>
      </c>
      <c r="G99" s="100"/>
    </row>
    <row r="100" spans="2:7" ht="0.95" customHeight="1" x14ac:dyDescent="0.2">
      <c r="B100" s="100">
        <v>1982</v>
      </c>
      <c r="C100" s="100">
        <v>6700</v>
      </c>
      <c r="D100" s="100">
        <v>6500</v>
      </c>
      <c r="E100" s="100">
        <v>6200</v>
      </c>
      <c r="F100" s="100">
        <v>6500</v>
      </c>
      <c r="G100" s="100"/>
    </row>
    <row r="101" spans="2:7" ht="0.95" customHeight="1" x14ac:dyDescent="0.2">
      <c r="B101" s="100">
        <v>1983</v>
      </c>
      <c r="C101" s="100">
        <v>6700</v>
      </c>
      <c r="D101" s="100">
        <v>6500</v>
      </c>
      <c r="E101" s="100">
        <v>6200</v>
      </c>
      <c r="F101" s="100">
        <v>6500</v>
      </c>
      <c r="G101" s="100"/>
    </row>
    <row r="102" spans="2:7" ht="0.95" customHeight="1" x14ac:dyDescent="0.2">
      <c r="B102" s="100">
        <v>1984</v>
      </c>
      <c r="C102" s="100">
        <v>6700</v>
      </c>
      <c r="D102" s="100">
        <v>6500</v>
      </c>
      <c r="E102" s="100">
        <v>6200</v>
      </c>
      <c r="F102" s="100">
        <v>6500</v>
      </c>
      <c r="G102" s="100"/>
    </row>
    <row r="103" spans="2:7" ht="0.95" customHeight="1" x14ac:dyDescent="0.2">
      <c r="B103" s="100">
        <v>1985</v>
      </c>
      <c r="C103" s="100">
        <v>6700</v>
      </c>
      <c r="D103" s="100">
        <v>6500</v>
      </c>
      <c r="E103" s="100">
        <v>6200</v>
      </c>
      <c r="F103" s="100">
        <v>6500</v>
      </c>
      <c r="G103" s="100"/>
    </row>
    <row r="104" spans="2:7" ht="0.95" customHeight="1" x14ac:dyDescent="0.2">
      <c r="B104" s="100">
        <v>1986</v>
      </c>
      <c r="C104" s="100">
        <v>6700</v>
      </c>
      <c r="D104" s="100">
        <v>6500</v>
      </c>
      <c r="E104" s="100">
        <v>6200</v>
      </c>
      <c r="F104" s="100">
        <v>6500</v>
      </c>
      <c r="G104" s="100"/>
    </row>
    <row r="105" spans="2:7" ht="0.95" customHeight="1" x14ac:dyDescent="0.2">
      <c r="B105" s="100">
        <v>1987</v>
      </c>
      <c r="C105" s="100">
        <v>6700</v>
      </c>
      <c r="D105" s="100">
        <v>6500</v>
      </c>
      <c r="E105" s="100">
        <v>6200</v>
      </c>
      <c r="F105" s="100">
        <v>6500</v>
      </c>
      <c r="G105" s="100"/>
    </row>
    <row r="106" spans="2:7" ht="0.95" customHeight="1" x14ac:dyDescent="0.2">
      <c r="B106" s="100">
        <v>1988</v>
      </c>
      <c r="C106" s="100">
        <v>6700</v>
      </c>
      <c r="D106" s="100">
        <v>6500</v>
      </c>
      <c r="E106" s="100">
        <v>6200</v>
      </c>
      <c r="F106" s="100">
        <v>6500</v>
      </c>
      <c r="G106" s="100"/>
    </row>
    <row r="107" spans="2:7" ht="0.95" customHeight="1" x14ac:dyDescent="0.2">
      <c r="B107" s="100">
        <v>1989</v>
      </c>
      <c r="C107" s="100">
        <v>6700</v>
      </c>
      <c r="D107" s="100">
        <v>6500</v>
      </c>
      <c r="E107" s="100">
        <v>6200</v>
      </c>
      <c r="F107" s="100">
        <v>6500</v>
      </c>
      <c r="G107" s="100"/>
    </row>
    <row r="108" spans="2:7" ht="0.95" customHeight="1" x14ac:dyDescent="0.2">
      <c r="B108" s="100">
        <v>1990</v>
      </c>
      <c r="C108" s="100">
        <v>6700</v>
      </c>
      <c r="D108" s="100">
        <v>6500</v>
      </c>
      <c r="E108" s="100">
        <v>6200</v>
      </c>
      <c r="F108" s="100">
        <v>6500</v>
      </c>
      <c r="G108" s="100"/>
    </row>
    <row r="109" spans="2:7" ht="0.95" customHeight="1" x14ac:dyDescent="0.2">
      <c r="B109" s="100">
        <v>1991</v>
      </c>
      <c r="C109" s="100">
        <v>6700</v>
      </c>
      <c r="D109" s="100">
        <v>6500</v>
      </c>
      <c r="E109" s="100">
        <v>6200</v>
      </c>
      <c r="F109" s="100">
        <v>6500</v>
      </c>
      <c r="G109" s="100"/>
    </row>
    <row r="110" spans="2:7" ht="0.95" customHeight="1" x14ac:dyDescent="0.2">
      <c r="B110" s="100">
        <v>1992</v>
      </c>
      <c r="C110" s="100">
        <v>6700</v>
      </c>
      <c r="D110" s="100">
        <v>6500</v>
      </c>
      <c r="E110" s="100">
        <v>6200</v>
      </c>
      <c r="F110" s="100">
        <v>6500</v>
      </c>
      <c r="G110" s="100"/>
    </row>
    <row r="111" spans="2:7" ht="0.95" customHeight="1" x14ac:dyDescent="0.2">
      <c r="B111" s="100">
        <v>1993</v>
      </c>
      <c r="C111" s="100">
        <v>6700</v>
      </c>
      <c r="D111" s="100">
        <v>6500</v>
      </c>
      <c r="E111" s="100">
        <v>6200</v>
      </c>
      <c r="F111" s="100">
        <v>6500</v>
      </c>
      <c r="G111" s="100"/>
    </row>
    <row r="112" spans="2:7" ht="0.95" customHeight="1" x14ac:dyDescent="0.2">
      <c r="B112" s="100">
        <v>1994</v>
      </c>
      <c r="C112" s="100">
        <v>6700</v>
      </c>
      <c r="D112" s="100">
        <v>6500</v>
      </c>
      <c r="E112" s="100">
        <v>6200</v>
      </c>
      <c r="F112" s="100">
        <v>6500</v>
      </c>
    </row>
    <row r="113" spans="1:9" ht="0.95" customHeight="1" x14ac:dyDescent="0.2">
      <c r="B113" s="100">
        <v>1995</v>
      </c>
      <c r="C113" s="100">
        <v>6700</v>
      </c>
      <c r="D113" s="100">
        <v>6500</v>
      </c>
      <c r="E113" s="100">
        <v>6200</v>
      </c>
      <c r="F113" s="100">
        <v>6500</v>
      </c>
    </row>
    <row r="114" spans="1:9" ht="0.95" customHeight="1" x14ac:dyDescent="0.2">
      <c r="B114" s="100">
        <v>1996</v>
      </c>
      <c r="C114" s="100">
        <v>6700</v>
      </c>
      <c r="D114" s="100">
        <v>6500</v>
      </c>
      <c r="E114" s="100">
        <v>6200</v>
      </c>
      <c r="F114" s="100">
        <v>6500</v>
      </c>
    </row>
    <row r="115" spans="1:9" ht="0.95" customHeight="1" x14ac:dyDescent="0.2">
      <c r="B115" s="100">
        <v>1997</v>
      </c>
      <c r="C115" s="100">
        <v>6700</v>
      </c>
      <c r="D115" s="100">
        <v>6500</v>
      </c>
      <c r="E115" s="100">
        <v>6200</v>
      </c>
      <c r="F115" s="100">
        <v>6500</v>
      </c>
    </row>
    <row r="116" spans="1:9" ht="0.95" customHeight="1" x14ac:dyDescent="0.2">
      <c r="B116" s="100">
        <v>1998</v>
      </c>
      <c r="C116" s="100">
        <v>6700</v>
      </c>
      <c r="D116" s="100">
        <v>6500</v>
      </c>
      <c r="E116" s="100">
        <v>6200</v>
      </c>
      <c r="F116" s="100">
        <v>6500</v>
      </c>
    </row>
    <row r="117" spans="1:9" ht="0.95" customHeight="1" x14ac:dyDescent="0.2">
      <c r="B117" s="100">
        <v>1999</v>
      </c>
      <c r="C117" s="100">
        <v>6700</v>
      </c>
      <c r="D117" s="100">
        <v>6500</v>
      </c>
      <c r="E117" s="100">
        <v>6200</v>
      </c>
      <c r="F117" s="100">
        <v>6500</v>
      </c>
    </row>
    <row r="118" spans="1:9" ht="0.95" customHeight="1" x14ac:dyDescent="0.2">
      <c r="B118" s="100">
        <v>2000</v>
      </c>
      <c r="C118" s="100">
        <v>6700</v>
      </c>
      <c r="D118" s="100">
        <v>6500</v>
      </c>
      <c r="E118" s="100">
        <v>6200</v>
      </c>
      <c r="F118" s="100">
        <v>6500</v>
      </c>
    </row>
    <row r="120" spans="1:9" ht="0.95" customHeight="1" x14ac:dyDescent="0.2">
      <c r="A120" s="96" t="s">
        <v>53</v>
      </c>
      <c r="D120" s="97" t="s">
        <v>56</v>
      </c>
    </row>
    <row r="121" spans="1:9" ht="0.95" customHeight="1" x14ac:dyDescent="0.2">
      <c r="B121" s="101">
        <v>43466</v>
      </c>
      <c r="C121" s="100">
        <v>0</v>
      </c>
      <c r="D121" s="97">
        <v>732</v>
      </c>
      <c r="E121" s="100">
        <v>0</v>
      </c>
      <c r="G121" s="101">
        <f>B3</f>
        <v>22637</v>
      </c>
      <c r="H121" s="101">
        <f>IF(DAY(G121)=1,G121,DATE(YEAR(G121),MONTH(G121)+1,1))</f>
        <v>22647</v>
      </c>
      <c r="I121" s="102"/>
    </row>
    <row r="122" spans="1:9" ht="0.95" customHeight="1" x14ac:dyDescent="0.2">
      <c r="B122" s="101">
        <v>43497</v>
      </c>
      <c r="C122" s="100">
        <v>1</v>
      </c>
      <c r="D122" s="97">
        <v>733</v>
      </c>
      <c r="E122" s="100">
        <v>1</v>
      </c>
      <c r="G122" s="97">
        <f>DATEDIF(H121,B133,"m")</f>
        <v>696</v>
      </c>
      <c r="H122" s="97">
        <f>ROUNDDOWN(G122/12,0)</f>
        <v>58</v>
      </c>
      <c r="I122" s="97">
        <f>G122-H122*12</f>
        <v>0</v>
      </c>
    </row>
    <row r="123" spans="1:9" ht="0.95" customHeight="1" x14ac:dyDescent="0.2">
      <c r="B123" s="101">
        <v>43525</v>
      </c>
      <c r="C123" s="100">
        <v>2</v>
      </c>
      <c r="D123" s="97">
        <v>734</v>
      </c>
      <c r="E123" s="100">
        <v>2</v>
      </c>
    </row>
    <row r="124" spans="1:9" ht="0.95" customHeight="1" x14ac:dyDescent="0.2">
      <c r="B124" s="101">
        <v>43556</v>
      </c>
      <c r="C124" s="100">
        <v>3</v>
      </c>
      <c r="D124" s="97">
        <v>735</v>
      </c>
      <c r="E124" s="100">
        <v>3</v>
      </c>
    </row>
    <row r="125" spans="1:9" ht="0.95" customHeight="1" x14ac:dyDescent="0.2">
      <c r="B125" s="101">
        <v>43586</v>
      </c>
      <c r="C125" s="100">
        <v>4</v>
      </c>
      <c r="D125" s="97">
        <v>736</v>
      </c>
      <c r="E125" s="100">
        <v>4</v>
      </c>
    </row>
    <row r="126" spans="1:9" ht="0.95" customHeight="1" x14ac:dyDescent="0.2">
      <c r="B126" s="101">
        <v>43617</v>
      </c>
      <c r="C126" s="100">
        <v>5</v>
      </c>
      <c r="D126" s="97">
        <v>737</v>
      </c>
      <c r="E126" s="100">
        <v>5</v>
      </c>
    </row>
    <row r="127" spans="1:9" ht="0.95" customHeight="1" x14ac:dyDescent="0.2">
      <c r="B127" s="101">
        <v>43647</v>
      </c>
      <c r="C127" s="100">
        <v>6</v>
      </c>
      <c r="D127" s="97">
        <v>738</v>
      </c>
      <c r="E127" s="100">
        <v>6</v>
      </c>
    </row>
    <row r="128" spans="1:9" ht="0.95" customHeight="1" x14ac:dyDescent="0.2">
      <c r="B128" s="101">
        <v>43678</v>
      </c>
      <c r="C128" s="100">
        <v>7</v>
      </c>
      <c r="D128" s="97">
        <v>739</v>
      </c>
      <c r="E128" s="100">
        <v>7</v>
      </c>
    </row>
    <row r="129" spans="2:7" ht="0.95" customHeight="1" x14ac:dyDescent="0.2">
      <c r="B129" s="101">
        <v>43709</v>
      </c>
      <c r="C129" s="100">
        <v>8</v>
      </c>
      <c r="D129" s="97">
        <v>740</v>
      </c>
      <c r="E129" s="100">
        <v>8</v>
      </c>
    </row>
    <row r="130" spans="2:7" ht="0.95" customHeight="1" x14ac:dyDescent="0.2">
      <c r="B130" s="101">
        <v>43739</v>
      </c>
      <c r="C130" s="100">
        <v>9</v>
      </c>
      <c r="D130" s="97">
        <v>741</v>
      </c>
      <c r="E130" s="100">
        <v>9</v>
      </c>
    </row>
    <row r="131" spans="2:7" ht="0.95" customHeight="1" x14ac:dyDescent="0.2">
      <c r="B131" s="101">
        <v>43770</v>
      </c>
      <c r="C131" s="100">
        <v>10</v>
      </c>
      <c r="D131" s="97">
        <v>742</v>
      </c>
      <c r="E131" s="100">
        <v>10</v>
      </c>
    </row>
    <row r="132" spans="2:7" ht="0.95" customHeight="1" x14ac:dyDescent="0.2">
      <c r="B132" s="101">
        <v>43800</v>
      </c>
      <c r="C132" s="100">
        <v>11</v>
      </c>
      <c r="D132" s="97">
        <v>743</v>
      </c>
      <c r="E132" s="100">
        <v>11</v>
      </c>
    </row>
    <row r="133" spans="2:7" ht="0.95" customHeight="1" x14ac:dyDescent="0.2">
      <c r="B133" s="101">
        <v>43831</v>
      </c>
      <c r="C133" s="100">
        <v>12</v>
      </c>
      <c r="D133" s="97">
        <v>744</v>
      </c>
      <c r="E133" s="100">
        <v>12</v>
      </c>
      <c r="G133" s="97" t="str">
        <f>H122+0&amp;"/"&amp;I122</f>
        <v>58/0</v>
      </c>
    </row>
    <row r="134" spans="2:7" ht="0.95" customHeight="1" x14ac:dyDescent="0.2">
      <c r="B134" s="101">
        <v>43862</v>
      </c>
      <c r="C134" s="100">
        <v>13</v>
      </c>
      <c r="D134" s="97">
        <v>745</v>
      </c>
      <c r="E134" s="100">
        <v>13</v>
      </c>
    </row>
    <row r="135" spans="2:7" ht="0.95" customHeight="1" x14ac:dyDescent="0.2">
      <c r="B135" s="101">
        <v>43891</v>
      </c>
      <c r="C135" s="100">
        <v>14</v>
      </c>
      <c r="D135" s="97">
        <v>746</v>
      </c>
      <c r="E135" s="100">
        <v>14</v>
      </c>
    </row>
    <row r="136" spans="2:7" ht="0.95" customHeight="1" x14ac:dyDescent="0.2">
      <c r="B136" s="101">
        <v>43922</v>
      </c>
      <c r="C136" s="100">
        <v>15</v>
      </c>
      <c r="D136" s="97">
        <v>747</v>
      </c>
      <c r="E136" s="100">
        <v>15</v>
      </c>
    </row>
    <row r="137" spans="2:7" ht="0.95" customHeight="1" x14ac:dyDescent="0.2">
      <c r="B137" s="101">
        <v>43952</v>
      </c>
      <c r="C137" s="100">
        <v>16</v>
      </c>
      <c r="D137" s="97">
        <v>748</v>
      </c>
      <c r="E137" s="100">
        <v>16</v>
      </c>
    </row>
    <row r="138" spans="2:7" ht="0.95" customHeight="1" x14ac:dyDescent="0.2">
      <c r="B138" s="101">
        <v>43983</v>
      </c>
      <c r="C138" s="100">
        <v>17</v>
      </c>
      <c r="D138" s="97">
        <v>749</v>
      </c>
      <c r="E138" s="100">
        <v>17</v>
      </c>
    </row>
    <row r="139" spans="2:7" ht="0.95" customHeight="1" x14ac:dyDescent="0.2">
      <c r="B139" s="101">
        <v>44013</v>
      </c>
      <c r="C139" s="100">
        <v>18</v>
      </c>
      <c r="D139" s="97">
        <v>750</v>
      </c>
      <c r="E139" s="100">
        <v>18</v>
      </c>
    </row>
    <row r="140" spans="2:7" ht="0.95" customHeight="1" x14ac:dyDescent="0.2">
      <c r="B140" s="101">
        <v>44044</v>
      </c>
      <c r="C140" s="100">
        <v>19</v>
      </c>
      <c r="D140" s="97">
        <v>751</v>
      </c>
      <c r="E140" s="100">
        <v>19</v>
      </c>
    </row>
    <row r="141" spans="2:7" ht="0.95" customHeight="1" x14ac:dyDescent="0.2">
      <c r="B141" s="101">
        <v>44075</v>
      </c>
      <c r="C141" s="100">
        <v>20</v>
      </c>
      <c r="D141" s="97">
        <v>752</v>
      </c>
      <c r="E141" s="100">
        <v>20</v>
      </c>
    </row>
    <row r="142" spans="2:7" ht="0.95" customHeight="1" x14ac:dyDescent="0.2">
      <c r="B142" s="101">
        <v>44105</v>
      </c>
      <c r="C142" s="100">
        <v>21</v>
      </c>
      <c r="D142" s="97">
        <v>753</v>
      </c>
      <c r="E142" s="100">
        <v>21</v>
      </c>
    </row>
    <row r="143" spans="2:7" ht="0.95" customHeight="1" x14ac:dyDescent="0.2">
      <c r="B143" s="101">
        <v>44136</v>
      </c>
      <c r="C143" s="100">
        <v>22</v>
      </c>
      <c r="D143" s="97">
        <v>754</v>
      </c>
      <c r="E143" s="100">
        <v>22</v>
      </c>
    </row>
    <row r="144" spans="2:7" ht="0.95" customHeight="1" x14ac:dyDescent="0.2">
      <c r="B144" s="101">
        <v>44166</v>
      </c>
      <c r="C144" s="100">
        <v>23</v>
      </c>
      <c r="D144" s="97">
        <v>755</v>
      </c>
      <c r="E144" s="100">
        <v>23</v>
      </c>
    </row>
    <row r="145" spans="2:7" ht="0.95" customHeight="1" x14ac:dyDescent="0.2">
      <c r="B145" s="101">
        <v>44197</v>
      </c>
      <c r="C145" s="100">
        <v>24</v>
      </c>
      <c r="D145" s="97">
        <v>756</v>
      </c>
      <c r="E145" s="100">
        <v>24</v>
      </c>
      <c r="G145" s="97" t="str">
        <f>H122+1&amp;"/"&amp;I122</f>
        <v>59/0</v>
      </c>
    </row>
    <row r="146" spans="2:7" ht="0.95" customHeight="1" x14ac:dyDescent="0.2">
      <c r="B146" s="101">
        <v>44228</v>
      </c>
      <c r="C146" s="100">
        <v>25</v>
      </c>
      <c r="D146" s="97">
        <v>757</v>
      </c>
      <c r="E146" s="100">
        <v>25</v>
      </c>
    </row>
    <row r="147" spans="2:7" ht="0.95" customHeight="1" x14ac:dyDescent="0.2">
      <c r="B147" s="101">
        <v>44256</v>
      </c>
      <c r="C147" s="100">
        <v>26</v>
      </c>
      <c r="D147" s="97">
        <v>758</v>
      </c>
      <c r="E147" s="100">
        <v>26</v>
      </c>
    </row>
    <row r="148" spans="2:7" ht="0.95" customHeight="1" x14ac:dyDescent="0.2">
      <c r="B148" s="101">
        <v>44287</v>
      </c>
      <c r="C148" s="100">
        <v>27</v>
      </c>
      <c r="D148" s="97">
        <v>759</v>
      </c>
      <c r="E148" s="100">
        <v>27</v>
      </c>
    </row>
    <row r="149" spans="2:7" ht="0.95" customHeight="1" x14ac:dyDescent="0.2">
      <c r="B149" s="101">
        <v>44317</v>
      </c>
      <c r="C149" s="100">
        <v>28</v>
      </c>
      <c r="D149" s="97">
        <v>760</v>
      </c>
      <c r="E149" s="100">
        <v>28</v>
      </c>
    </row>
    <row r="150" spans="2:7" ht="0.95" customHeight="1" x14ac:dyDescent="0.2">
      <c r="B150" s="101">
        <v>44348</v>
      </c>
      <c r="C150" s="100">
        <v>29</v>
      </c>
      <c r="D150" s="97">
        <v>761</v>
      </c>
      <c r="E150" s="100">
        <v>29</v>
      </c>
    </row>
    <row r="151" spans="2:7" ht="0.95" customHeight="1" x14ac:dyDescent="0.2">
      <c r="B151" s="101">
        <v>44378</v>
      </c>
      <c r="C151" s="100">
        <v>30</v>
      </c>
      <c r="D151" s="97">
        <v>762</v>
      </c>
      <c r="E151" s="100">
        <v>30</v>
      </c>
    </row>
    <row r="152" spans="2:7" ht="0.95" customHeight="1" x14ac:dyDescent="0.2">
      <c r="B152" s="101">
        <v>44409</v>
      </c>
      <c r="C152" s="100">
        <v>31</v>
      </c>
      <c r="D152" s="97">
        <v>763</v>
      </c>
      <c r="E152" s="100">
        <v>31</v>
      </c>
    </row>
    <row r="153" spans="2:7" ht="0.95" customHeight="1" x14ac:dyDescent="0.2">
      <c r="B153" s="101">
        <v>44440</v>
      </c>
      <c r="C153" s="100">
        <v>32</v>
      </c>
      <c r="D153" s="97">
        <v>764</v>
      </c>
      <c r="E153" s="100">
        <v>32</v>
      </c>
    </row>
    <row r="154" spans="2:7" ht="0.95" customHeight="1" x14ac:dyDescent="0.2">
      <c r="B154" s="101">
        <v>44470</v>
      </c>
      <c r="C154" s="100">
        <v>33</v>
      </c>
      <c r="D154" s="97">
        <v>765</v>
      </c>
      <c r="E154" s="100">
        <v>33</v>
      </c>
    </row>
    <row r="155" spans="2:7" ht="0.95" customHeight="1" x14ac:dyDescent="0.2">
      <c r="B155" s="101">
        <v>44501</v>
      </c>
      <c r="C155" s="100">
        <v>34</v>
      </c>
      <c r="D155" s="97">
        <v>766</v>
      </c>
      <c r="E155" s="100">
        <v>34</v>
      </c>
    </row>
    <row r="156" spans="2:7" ht="0.95" customHeight="1" x14ac:dyDescent="0.2">
      <c r="B156" s="101">
        <v>44531</v>
      </c>
      <c r="C156" s="100">
        <v>35</v>
      </c>
      <c r="D156" s="97">
        <v>767</v>
      </c>
      <c r="E156" s="100">
        <v>35</v>
      </c>
    </row>
    <row r="157" spans="2:7" ht="0.95" customHeight="1" x14ac:dyDescent="0.2">
      <c r="B157" s="101">
        <v>44562</v>
      </c>
      <c r="C157" s="100">
        <v>36</v>
      </c>
      <c r="D157" s="97">
        <v>768</v>
      </c>
      <c r="E157" s="100">
        <v>36</v>
      </c>
      <c r="G157" s="97" t="str">
        <f>H122+2&amp;"/"&amp;I122</f>
        <v>60/0</v>
      </c>
    </row>
    <row r="158" spans="2:7" ht="0.95" customHeight="1" x14ac:dyDescent="0.2">
      <c r="B158" s="101">
        <v>44593</v>
      </c>
      <c r="C158" s="100">
        <v>37</v>
      </c>
      <c r="D158" s="97">
        <v>769</v>
      </c>
      <c r="E158" s="100">
        <v>37</v>
      </c>
    </row>
    <row r="159" spans="2:7" ht="0.95" customHeight="1" x14ac:dyDescent="0.2">
      <c r="B159" s="101">
        <v>44621</v>
      </c>
      <c r="C159" s="100">
        <v>38</v>
      </c>
      <c r="D159" s="97">
        <v>770</v>
      </c>
      <c r="E159" s="100">
        <v>38</v>
      </c>
    </row>
    <row r="160" spans="2:7" ht="0.95" customHeight="1" x14ac:dyDescent="0.2">
      <c r="B160" s="101">
        <v>44652</v>
      </c>
      <c r="C160" s="100">
        <v>39</v>
      </c>
      <c r="D160" s="97">
        <v>771</v>
      </c>
      <c r="E160" s="100">
        <v>39</v>
      </c>
    </row>
    <row r="161" spans="2:7" ht="0.95" customHeight="1" x14ac:dyDescent="0.2">
      <c r="B161" s="101">
        <v>44682</v>
      </c>
      <c r="C161" s="100">
        <v>40</v>
      </c>
      <c r="D161" s="97">
        <v>772</v>
      </c>
      <c r="E161" s="100">
        <v>40</v>
      </c>
    </row>
    <row r="162" spans="2:7" ht="0.95" customHeight="1" x14ac:dyDescent="0.2">
      <c r="B162" s="101">
        <v>44713</v>
      </c>
      <c r="C162" s="100">
        <v>41</v>
      </c>
      <c r="D162" s="97">
        <v>773</v>
      </c>
      <c r="E162" s="100">
        <v>41</v>
      </c>
    </row>
    <row r="163" spans="2:7" ht="0.95" customHeight="1" x14ac:dyDescent="0.2">
      <c r="B163" s="101">
        <v>44743</v>
      </c>
      <c r="C163" s="100">
        <v>42</v>
      </c>
      <c r="D163" s="97">
        <v>774</v>
      </c>
      <c r="E163" s="100">
        <v>42</v>
      </c>
    </row>
    <row r="164" spans="2:7" ht="0.95" customHeight="1" x14ac:dyDescent="0.2">
      <c r="B164" s="101">
        <v>44774</v>
      </c>
      <c r="C164" s="100">
        <v>43</v>
      </c>
      <c r="D164" s="97">
        <v>775</v>
      </c>
      <c r="E164" s="100">
        <v>43</v>
      </c>
    </row>
    <row r="165" spans="2:7" ht="0.95" customHeight="1" x14ac:dyDescent="0.2">
      <c r="B165" s="101">
        <v>44805</v>
      </c>
      <c r="C165" s="100">
        <v>44</v>
      </c>
      <c r="D165" s="97">
        <v>776</v>
      </c>
      <c r="E165" s="100">
        <v>44</v>
      </c>
    </row>
    <row r="166" spans="2:7" ht="0.95" customHeight="1" x14ac:dyDescent="0.2">
      <c r="B166" s="101">
        <v>44835</v>
      </c>
      <c r="C166" s="100">
        <v>45</v>
      </c>
      <c r="D166" s="97">
        <v>777</v>
      </c>
      <c r="E166" s="100">
        <v>45</v>
      </c>
    </row>
    <row r="167" spans="2:7" ht="0.95" customHeight="1" x14ac:dyDescent="0.2">
      <c r="B167" s="101">
        <v>44866</v>
      </c>
      <c r="C167" s="100">
        <v>46</v>
      </c>
      <c r="D167" s="97">
        <v>778</v>
      </c>
      <c r="E167" s="100">
        <v>46</v>
      </c>
    </row>
    <row r="168" spans="2:7" ht="0.95" customHeight="1" x14ac:dyDescent="0.2">
      <c r="B168" s="101">
        <v>44896</v>
      </c>
      <c r="C168" s="100">
        <v>47</v>
      </c>
      <c r="D168" s="97">
        <v>779</v>
      </c>
      <c r="E168" s="100">
        <v>47</v>
      </c>
    </row>
    <row r="169" spans="2:7" ht="0.95" customHeight="1" x14ac:dyDescent="0.2">
      <c r="B169" s="101">
        <v>44927</v>
      </c>
      <c r="C169" s="100">
        <v>48</v>
      </c>
      <c r="D169" s="97">
        <v>780</v>
      </c>
      <c r="E169" s="100">
        <v>48</v>
      </c>
      <c r="G169" s="97" t="str">
        <f>H122+3&amp;"/"&amp;I122</f>
        <v>61/0</v>
      </c>
    </row>
    <row r="170" spans="2:7" ht="0.95" customHeight="1" x14ac:dyDescent="0.2">
      <c r="B170" s="101">
        <v>44958</v>
      </c>
      <c r="C170" s="100">
        <v>49</v>
      </c>
      <c r="D170" s="97">
        <v>781</v>
      </c>
      <c r="E170" s="100">
        <v>49</v>
      </c>
    </row>
    <row r="171" spans="2:7" ht="0.95" customHeight="1" x14ac:dyDescent="0.2">
      <c r="B171" s="101">
        <v>44986</v>
      </c>
      <c r="C171" s="100">
        <v>50</v>
      </c>
      <c r="D171" s="97">
        <v>782</v>
      </c>
      <c r="E171" s="100">
        <v>50</v>
      </c>
    </row>
    <row r="172" spans="2:7" ht="0.95" customHeight="1" x14ac:dyDescent="0.2">
      <c r="B172" s="101">
        <v>45017</v>
      </c>
      <c r="C172" s="100">
        <v>51</v>
      </c>
      <c r="D172" s="97">
        <v>783</v>
      </c>
      <c r="E172" s="100">
        <v>51</v>
      </c>
    </row>
    <row r="173" spans="2:7" ht="0.95" customHeight="1" x14ac:dyDescent="0.2">
      <c r="B173" s="101">
        <v>45047</v>
      </c>
      <c r="C173" s="100">
        <v>52</v>
      </c>
      <c r="D173" s="97">
        <v>784</v>
      </c>
      <c r="E173" s="100">
        <v>52</v>
      </c>
    </row>
    <row r="174" spans="2:7" ht="0.95" customHeight="1" x14ac:dyDescent="0.2">
      <c r="B174" s="101">
        <v>45078</v>
      </c>
      <c r="C174" s="100">
        <v>53</v>
      </c>
      <c r="D174" s="97">
        <v>785</v>
      </c>
      <c r="E174" s="100">
        <v>53</v>
      </c>
    </row>
    <row r="175" spans="2:7" ht="0.95" customHeight="1" x14ac:dyDescent="0.2">
      <c r="B175" s="101">
        <v>45108</v>
      </c>
      <c r="C175" s="100">
        <v>54</v>
      </c>
      <c r="D175" s="97">
        <v>786</v>
      </c>
      <c r="E175" s="100">
        <v>54</v>
      </c>
    </row>
    <row r="176" spans="2:7" ht="0.95" customHeight="1" x14ac:dyDescent="0.2">
      <c r="B176" s="101">
        <v>45139</v>
      </c>
      <c r="C176" s="100">
        <v>55</v>
      </c>
      <c r="D176" s="97">
        <v>787</v>
      </c>
      <c r="E176" s="100">
        <v>55</v>
      </c>
    </row>
    <row r="177" spans="2:7" ht="0.95" customHeight="1" x14ac:dyDescent="0.2">
      <c r="B177" s="101">
        <v>45170</v>
      </c>
      <c r="C177" s="100">
        <v>56</v>
      </c>
      <c r="D177" s="97">
        <v>788</v>
      </c>
      <c r="E177" s="100">
        <v>56</v>
      </c>
    </row>
    <row r="178" spans="2:7" ht="0.95" customHeight="1" x14ac:dyDescent="0.2">
      <c r="B178" s="101">
        <v>45200</v>
      </c>
      <c r="C178" s="100">
        <v>57</v>
      </c>
      <c r="D178" s="97">
        <v>789</v>
      </c>
      <c r="E178" s="100">
        <v>57</v>
      </c>
    </row>
    <row r="179" spans="2:7" ht="0.95" customHeight="1" x14ac:dyDescent="0.2">
      <c r="B179" s="101">
        <v>45231</v>
      </c>
      <c r="C179" s="100">
        <v>58</v>
      </c>
      <c r="D179" s="97">
        <v>790</v>
      </c>
      <c r="E179" s="100">
        <v>58</v>
      </c>
    </row>
    <row r="180" spans="2:7" ht="0.95" customHeight="1" x14ac:dyDescent="0.2">
      <c r="B180" s="101">
        <v>45261</v>
      </c>
      <c r="C180" s="100">
        <v>59</v>
      </c>
      <c r="D180" s="97">
        <v>791</v>
      </c>
      <c r="E180" s="100">
        <v>59</v>
      </c>
    </row>
    <row r="181" spans="2:7" ht="0.95" customHeight="1" x14ac:dyDescent="0.2">
      <c r="B181" s="101">
        <v>45292</v>
      </c>
      <c r="C181" s="100">
        <v>60</v>
      </c>
      <c r="D181" s="97">
        <v>792</v>
      </c>
      <c r="E181" s="100">
        <v>60</v>
      </c>
      <c r="G181" s="97" t="str">
        <f>H122+4&amp;"/"&amp;I122</f>
        <v>62/0</v>
      </c>
    </row>
    <row r="182" spans="2:7" ht="0.95" customHeight="1" x14ac:dyDescent="0.2">
      <c r="B182" s="101">
        <v>45323</v>
      </c>
      <c r="C182" s="100">
        <v>61</v>
      </c>
      <c r="D182" s="97">
        <v>793</v>
      </c>
      <c r="E182" s="100">
        <v>61</v>
      </c>
    </row>
    <row r="183" spans="2:7" ht="0.95" customHeight="1" x14ac:dyDescent="0.2">
      <c r="B183" s="101">
        <v>45352</v>
      </c>
      <c r="C183" s="100">
        <v>62</v>
      </c>
      <c r="D183" s="97">
        <v>794</v>
      </c>
      <c r="E183" s="100">
        <v>62</v>
      </c>
    </row>
    <row r="184" spans="2:7" ht="0.95" customHeight="1" x14ac:dyDescent="0.2">
      <c r="B184" s="101">
        <v>45383</v>
      </c>
      <c r="C184" s="100">
        <v>63</v>
      </c>
      <c r="D184" s="97">
        <v>795</v>
      </c>
      <c r="E184" s="100">
        <v>63</v>
      </c>
    </row>
    <row r="185" spans="2:7" ht="0.95" customHeight="1" x14ac:dyDescent="0.2">
      <c r="B185" s="101">
        <v>45413</v>
      </c>
      <c r="C185" s="100">
        <v>64</v>
      </c>
      <c r="D185" s="97">
        <v>796</v>
      </c>
      <c r="E185" s="100">
        <v>64</v>
      </c>
    </row>
    <row r="186" spans="2:7" ht="0.95" customHeight="1" x14ac:dyDescent="0.2">
      <c r="B186" s="101">
        <v>45444</v>
      </c>
      <c r="C186" s="100">
        <v>65</v>
      </c>
      <c r="D186" s="97">
        <v>797</v>
      </c>
      <c r="E186" s="100">
        <v>65</v>
      </c>
    </row>
    <row r="187" spans="2:7" ht="0.95" customHeight="1" x14ac:dyDescent="0.2">
      <c r="B187" s="101">
        <v>45474</v>
      </c>
      <c r="C187" s="100">
        <v>66</v>
      </c>
      <c r="D187" s="97">
        <v>798</v>
      </c>
      <c r="E187" s="100">
        <v>66</v>
      </c>
    </row>
    <row r="188" spans="2:7" ht="0.95" customHeight="1" x14ac:dyDescent="0.2">
      <c r="B188" s="101">
        <v>45505</v>
      </c>
      <c r="C188" s="100">
        <v>67</v>
      </c>
      <c r="D188" s="97">
        <v>799</v>
      </c>
      <c r="E188" s="100">
        <v>67</v>
      </c>
    </row>
    <row r="189" spans="2:7" ht="0.95" customHeight="1" x14ac:dyDescent="0.2">
      <c r="B189" s="101">
        <v>45536</v>
      </c>
      <c r="C189" s="100">
        <v>68</v>
      </c>
      <c r="D189" s="97">
        <v>800</v>
      </c>
      <c r="E189" s="100">
        <v>68</v>
      </c>
    </row>
    <row r="190" spans="2:7" ht="0.95" customHeight="1" x14ac:dyDescent="0.2">
      <c r="B190" s="101">
        <v>45566</v>
      </c>
      <c r="C190" s="100">
        <v>69</v>
      </c>
      <c r="D190" s="97">
        <v>801</v>
      </c>
      <c r="E190" s="100">
        <v>69</v>
      </c>
    </row>
    <row r="191" spans="2:7" ht="0.95" customHeight="1" x14ac:dyDescent="0.2">
      <c r="B191" s="101">
        <v>45597</v>
      </c>
      <c r="C191" s="100">
        <v>70</v>
      </c>
      <c r="D191" s="97">
        <v>802</v>
      </c>
      <c r="E191" s="100">
        <v>70</v>
      </c>
    </row>
    <row r="192" spans="2:7" ht="0.95" customHeight="1" x14ac:dyDescent="0.2">
      <c r="B192" s="101">
        <v>45627</v>
      </c>
      <c r="C192" s="100">
        <v>71</v>
      </c>
      <c r="D192" s="97">
        <v>803</v>
      </c>
      <c r="E192" s="100">
        <v>71</v>
      </c>
    </row>
    <row r="193" spans="2:7" ht="0.95" customHeight="1" x14ac:dyDescent="0.2">
      <c r="B193" s="101">
        <v>45658</v>
      </c>
      <c r="C193" s="100">
        <v>72</v>
      </c>
      <c r="D193" s="97">
        <v>804</v>
      </c>
      <c r="E193" s="100">
        <v>72</v>
      </c>
      <c r="G193" s="97" t="str">
        <f>H122+5&amp;"/"&amp;I122</f>
        <v>63/0</v>
      </c>
    </row>
    <row r="194" spans="2:7" ht="0.95" customHeight="1" x14ac:dyDescent="0.2">
      <c r="B194" s="101">
        <v>45689</v>
      </c>
      <c r="C194" s="100">
        <v>73</v>
      </c>
      <c r="D194" s="97">
        <v>805</v>
      </c>
      <c r="E194" s="100">
        <v>73</v>
      </c>
    </row>
    <row r="195" spans="2:7" ht="0.95" customHeight="1" x14ac:dyDescent="0.2">
      <c r="B195" s="101">
        <v>45717</v>
      </c>
      <c r="C195" s="100">
        <v>74</v>
      </c>
      <c r="D195" s="97">
        <v>806</v>
      </c>
      <c r="E195" s="100">
        <v>74</v>
      </c>
    </row>
    <row r="196" spans="2:7" ht="0.95" customHeight="1" x14ac:dyDescent="0.2">
      <c r="B196" s="101">
        <v>45748</v>
      </c>
      <c r="C196" s="100">
        <v>75</v>
      </c>
      <c r="D196" s="97">
        <v>807</v>
      </c>
      <c r="E196" s="100">
        <v>75</v>
      </c>
    </row>
    <row r="197" spans="2:7" ht="0.95" customHeight="1" x14ac:dyDescent="0.2">
      <c r="B197" s="101">
        <v>45778</v>
      </c>
      <c r="C197" s="100">
        <v>76</v>
      </c>
      <c r="D197" s="97">
        <v>808</v>
      </c>
      <c r="E197" s="100">
        <v>76</v>
      </c>
    </row>
    <row r="198" spans="2:7" ht="0.95" customHeight="1" x14ac:dyDescent="0.2">
      <c r="B198" s="101">
        <v>45809</v>
      </c>
      <c r="C198" s="100">
        <v>77</v>
      </c>
      <c r="D198" s="97">
        <v>809</v>
      </c>
      <c r="E198" s="100">
        <v>77</v>
      </c>
    </row>
    <row r="199" spans="2:7" ht="0.95" customHeight="1" x14ac:dyDescent="0.2">
      <c r="B199" s="101">
        <v>45839</v>
      </c>
      <c r="C199" s="100">
        <v>78</v>
      </c>
      <c r="D199" s="97">
        <v>810</v>
      </c>
      <c r="E199" s="100">
        <v>78</v>
      </c>
    </row>
    <row r="200" spans="2:7" ht="0.95" customHeight="1" x14ac:dyDescent="0.2">
      <c r="B200" s="101">
        <v>45870</v>
      </c>
      <c r="C200" s="100">
        <v>79</v>
      </c>
      <c r="D200" s="97">
        <v>811</v>
      </c>
      <c r="E200" s="100">
        <v>79</v>
      </c>
    </row>
    <row r="201" spans="2:7" ht="0.95" customHeight="1" x14ac:dyDescent="0.2">
      <c r="B201" s="101">
        <v>45901</v>
      </c>
      <c r="C201" s="100">
        <v>80</v>
      </c>
      <c r="D201" s="97">
        <v>812</v>
      </c>
      <c r="E201" s="100">
        <v>80</v>
      </c>
    </row>
    <row r="202" spans="2:7" ht="0.95" customHeight="1" x14ac:dyDescent="0.2">
      <c r="B202" s="101">
        <v>45931</v>
      </c>
      <c r="C202" s="100">
        <v>81</v>
      </c>
      <c r="D202" s="97">
        <v>813</v>
      </c>
      <c r="E202" s="100">
        <v>81</v>
      </c>
    </row>
    <row r="203" spans="2:7" ht="0.95" customHeight="1" x14ac:dyDescent="0.2">
      <c r="B203" s="101">
        <v>45962</v>
      </c>
      <c r="C203" s="100">
        <v>82</v>
      </c>
      <c r="D203" s="97">
        <v>814</v>
      </c>
      <c r="E203" s="100">
        <v>82</v>
      </c>
    </row>
    <row r="204" spans="2:7" ht="0.95" customHeight="1" x14ac:dyDescent="0.2">
      <c r="B204" s="101">
        <v>45992</v>
      </c>
      <c r="C204" s="100">
        <v>83</v>
      </c>
      <c r="D204" s="97">
        <v>815</v>
      </c>
      <c r="E204" s="100">
        <v>83</v>
      </c>
    </row>
    <row r="205" spans="2:7" ht="0.95" customHeight="1" x14ac:dyDescent="0.2">
      <c r="B205" s="101">
        <v>46023</v>
      </c>
      <c r="C205" s="100">
        <v>84</v>
      </c>
      <c r="D205" s="97">
        <v>816</v>
      </c>
      <c r="E205" s="100">
        <v>84</v>
      </c>
      <c r="G205" s="97" t="str">
        <f>H122+6&amp;"/"&amp;I122</f>
        <v>64/0</v>
      </c>
    </row>
    <row r="206" spans="2:7" ht="0.95" customHeight="1" x14ac:dyDescent="0.2">
      <c r="B206" s="101">
        <v>46054</v>
      </c>
      <c r="C206" s="100">
        <v>85</v>
      </c>
      <c r="D206" s="97">
        <v>817</v>
      </c>
      <c r="E206" s="100">
        <v>85</v>
      </c>
    </row>
    <row r="207" spans="2:7" ht="0.95" customHeight="1" x14ac:dyDescent="0.2">
      <c r="B207" s="101">
        <v>46082</v>
      </c>
      <c r="C207" s="100">
        <v>86</v>
      </c>
      <c r="D207" s="97">
        <v>818</v>
      </c>
      <c r="E207" s="100">
        <v>86</v>
      </c>
    </row>
    <row r="208" spans="2:7" ht="0.95" customHeight="1" x14ac:dyDescent="0.2">
      <c r="B208" s="101">
        <v>46113</v>
      </c>
      <c r="C208" s="100">
        <v>87</v>
      </c>
      <c r="D208" s="97">
        <v>819</v>
      </c>
      <c r="E208" s="100">
        <v>87</v>
      </c>
    </row>
    <row r="209" spans="2:7" ht="0.95" customHeight="1" x14ac:dyDescent="0.2">
      <c r="B209" s="101">
        <v>46143</v>
      </c>
      <c r="C209" s="100">
        <v>88</v>
      </c>
      <c r="D209" s="97">
        <v>820</v>
      </c>
      <c r="E209" s="100">
        <v>88</v>
      </c>
    </row>
    <row r="210" spans="2:7" ht="0.95" customHeight="1" x14ac:dyDescent="0.2">
      <c r="B210" s="101">
        <v>46174</v>
      </c>
      <c r="C210" s="100">
        <v>89</v>
      </c>
      <c r="D210" s="97">
        <v>821</v>
      </c>
      <c r="E210" s="100">
        <v>89</v>
      </c>
    </row>
    <row r="211" spans="2:7" ht="0.95" customHeight="1" x14ac:dyDescent="0.2">
      <c r="B211" s="101">
        <v>46204</v>
      </c>
      <c r="C211" s="100">
        <v>90</v>
      </c>
      <c r="D211" s="97">
        <v>822</v>
      </c>
      <c r="E211" s="100">
        <v>90</v>
      </c>
    </row>
    <row r="212" spans="2:7" ht="0.95" customHeight="1" x14ac:dyDescent="0.2">
      <c r="B212" s="101">
        <v>46235</v>
      </c>
      <c r="C212" s="100">
        <v>91</v>
      </c>
      <c r="D212" s="97">
        <v>823</v>
      </c>
      <c r="E212" s="100">
        <v>91</v>
      </c>
    </row>
    <row r="213" spans="2:7" ht="0.95" customHeight="1" x14ac:dyDescent="0.2">
      <c r="B213" s="101">
        <v>46266</v>
      </c>
      <c r="C213" s="100">
        <v>92</v>
      </c>
      <c r="D213" s="97">
        <v>824</v>
      </c>
      <c r="E213" s="100">
        <v>92</v>
      </c>
    </row>
    <row r="214" spans="2:7" ht="0.95" customHeight="1" x14ac:dyDescent="0.2">
      <c r="B214" s="101">
        <v>46296</v>
      </c>
      <c r="C214" s="100">
        <v>93</v>
      </c>
      <c r="D214" s="97">
        <v>825</v>
      </c>
      <c r="E214" s="100">
        <v>93</v>
      </c>
    </row>
    <row r="215" spans="2:7" ht="0.95" customHeight="1" x14ac:dyDescent="0.2">
      <c r="B215" s="101">
        <v>46327</v>
      </c>
      <c r="C215" s="100">
        <v>94</v>
      </c>
      <c r="D215" s="97">
        <v>826</v>
      </c>
      <c r="E215" s="100">
        <v>94</v>
      </c>
    </row>
    <row r="216" spans="2:7" ht="0.95" customHeight="1" x14ac:dyDescent="0.2">
      <c r="B216" s="101">
        <v>46357</v>
      </c>
      <c r="C216" s="100">
        <v>95</v>
      </c>
      <c r="D216" s="97">
        <v>827</v>
      </c>
      <c r="E216" s="100">
        <v>95</v>
      </c>
    </row>
    <row r="217" spans="2:7" ht="0.95" customHeight="1" x14ac:dyDescent="0.2">
      <c r="B217" s="101">
        <v>46388</v>
      </c>
      <c r="C217" s="100">
        <v>96</v>
      </c>
      <c r="D217" s="97">
        <v>828</v>
      </c>
      <c r="E217" s="100">
        <v>96</v>
      </c>
      <c r="G217" s="97" t="str">
        <f>H122+7&amp;"/"&amp;I122</f>
        <v>65/0</v>
      </c>
    </row>
    <row r="218" spans="2:7" ht="0.95" customHeight="1" x14ac:dyDescent="0.2">
      <c r="B218" s="101">
        <v>46419</v>
      </c>
      <c r="C218" s="100">
        <v>97</v>
      </c>
      <c r="D218" s="97">
        <v>829</v>
      </c>
      <c r="E218" s="100">
        <v>97</v>
      </c>
    </row>
    <row r="219" spans="2:7" ht="0.95" customHeight="1" x14ac:dyDescent="0.2">
      <c r="B219" s="101">
        <v>46447</v>
      </c>
      <c r="C219" s="100">
        <v>98</v>
      </c>
      <c r="D219" s="97">
        <v>830</v>
      </c>
      <c r="E219" s="100">
        <v>98</v>
      </c>
    </row>
    <row r="220" spans="2:7" ht="0.95" customHeight="1" x14ac:dyDescent="0.2">
      <c r="B220" s="101">
        <v>46478</v>
      </c>
      <c r="C220" s="100">
        <v>99</v>
      </c>
      <c r="D220" s="97">
        <v>831</v>
      </c>
      <c r="E220" s="100">
        <v>99</v>
      </c>
    </row>
    <row r="221" spans="2:7" ht="0.95" customHeight="1" x14ac:dyDescent="0.2">
      <c r="B221" s="101">
        <v>46508</v>
      </c>
      <c r="C221" s="100">
        <v>100</v>
      </c>
      <c r="D221" s="97">
        <v>832</v>
      </c>
      <c r="E221" s="100">
        <v>100</v>
      </c>
    </row>
    <row r="222" spans="2:7" ht="0.95" customHeight="1" x14ac:dyDescent="0.2">
      <c r="B222" s="101">
        <v>46539</v>
      </c>
      <c r="C222" s="100">
        <v>101</v>
      </c>
      <c r="D222" s="97">
        <v>833</v>
      </c>
      <c r="E222" s="100">
        <v>101</v>
      </c>
    </row>
    <row r="223" spans="2:7" ht="0.95" customHeight="1" x14ac:dyDescent="0.2">
      <c r="B223" s="101">
        <v>46569</v>
      </c>
      <c r="C223" s="100">
        <v>102</v>
      </c>
      <c r="D223" s="97">
        <v>834</v>
      </c>
      <c r="E223" s="100">
        <v>102</v>
      </c>
    </row>
    <row r="224" spans="2:7" ht="0.95" customHeight="1" x14ac:dyDescent="0.2">
      <c r="B224" s="101">
        <v>46600</v>
      </c>
      <c r="C224" s="100">
        <v>103</v>
      </c>
      <c r="D224" s="97">
        <v>835</v>
      </c>
      <c r="E224" s="100">
        <v>103</v>
      </c>
    </row>
    <row r="225" spans="2:7" ht="0.95" customHeight="1" x14ac:dyDescent="0.2">
      <c r="B225" s="101">
        <v>46631</v>
      </c>
      <c r="C225" s="100">
        <v>104</v>
      </c>
      <c r="D225" s="97">
        <v>836</v>
      </c>
      <c r="E225" s="100">
        <v>104</v>
      </c>
    </row>
    <row r="226" spans="2:7" ht="0.95" customHeight="1" x14ac:dyDescent="0.2">
      <c r="B226" s="101">
        <v>46661</v>
      </c>
      <c r="C226" s="100">
        <v>105</v>
      </c>
      <c r="D226" s="97">
        <v>837</v>
      </c>
      <c r="E226" s="100">
        <v>105</v>
      </c>
    </row>
    <row r="227" spans="2:7" ht="0.95" customHeight="1" x14ac:dyDescent="0.2">
      <c r="B227" s="101">
        <v>46692</v>
      </c>
      <c r="C227" s="100">
        <v>106</v>
      </c>
      <c r="D227" s="97">
        <v>838</v>
      </c>
      <c r="E227" s="100">
        <v>106</v>
      </c>
    </row>
    <row r="228" spans="2:7" ht="0.95" customHeight="1" x14ac:dyDescent="0.2">
      <c r="B228" s="101">
        <v>46722</v>
      </c>
      <c r="C228" s="100">
        <v>107</v>
      </c>
      <c r="D228" s="97">
        <v>839</v>
      </c>
      <c r="E228" s="100">
        <v>107</v>
      </c>
    </row>
    <row r="229" spans="2:7" ht="0.95" customHeight="1" x14ac:dyDescent="0.2">
      <c r="B229" s="101">
        <v>46753</v>
      </c>
      <c r="C229" s="100">
        <v>108</v>
      </c>
      <c r="D229" s="97">
        <v>840</v>
      </c>
      <c r="E229" s="100">
        <v>108</v>
      </c>
      <c r="G229" s="97" t="str">
        <f>H122+8&amp;"/"&amp;I122</f>
        <v>66/0</v>
      </c>
    </row>
    <row r="230" spans="2:7" ht="0.95" customHeight="1" x14ac:dyDescent="0.2">
      <c r="B230" s="101">
        <v>46784</v>
      </c>
      <c r="C230" s="100">
        <v>109</v>
      </c>
      <c r="D230" s="97">
        <v>841</v>
      </c>
      <c r="E230" s="100">
        <v>109</v>
      </c>
    </row>
    <row r="231" spans="2:7" ht="0.95" customHeight="1" x14ac:dyDescent="0.2">
      <c r="B231" s="101">
        <v>46813</v>
      </c>
      <c r="C231" s="100">
        <v>110</v>
      </c>
      <c r="D231" s="97">
        <v>842</v>
      </c>
      <c r="E231" s="100">
        <v>110</v>
      </c>
    </row>
    <row r="232" spans="2:7" ht="0.95" customHeight="1" x14ac:dyDescent="0.2">
      <c r="B232" s="101">
        <v>46844</v>
      </c>
      <c r="C232" s="100">
        <v>111</v>
      </c>
      <c r="D232" s="97">
        <v>843</v>
      </c>
      <c r="E232" s="100">
        <v>111</v>
      </c>
    </row>
    <row r="233" spans="2:7" ht="0.95" customHeight="1" x14ac:dyDescent="0.2">
      <c r="B233" s="101">
        <v>46874</v>
      </c>
      <c r="C233" s="100">
        <v>112</v>
      </c>
      <c r="D233" s="97">
        <v>844</v>
      </c>
      <c r="E233" s="100">
        <v>112</v>
      </c>
    </row>
    <row r="234" spans="2:7" ht="0.95" customHeight="1" x14ac:dyDescent="0.2">
      <c r="B234" s="101">
        <v>46905</v>
      </c>
      <c r="C234" s="100">
        <v>113</v>
      </c>
      <c r="D234" s="97">
        <v>845</v>
      </c>
      <c r="E234" s="100">
        <v>113</v>
      </c>
    </row>
    <row r="235" spans="2:7" ht="0.95" customHeight="1" x14ac:dyDescent="0.2">
      <c r="B235" s="101">
        <v>46935</v>
      </c>
      <c r="C235" s="100">
        <v>114</v>
      </c>
      <c r="D235" s="97">
        <v>846</v>
      </c>
      <c r="E235" s="100">
        <v>114</v>
      </c>
    </row>
    <row r="236" spans="2:7" ht="0.95" customHeight="1" x14ac:dyDescent="0.2">
      <c r="B236" s="101">
        <v>46966</v>
      </c>
      <c r="C236" s="100">
        <v>115</v>
      </c>
      <c r="D236" s="97">
        <v>847</v>
      </c>
      <c r="E236" s="100">
        <v>115</v>
      </c>
    </row>
    <row r="237" spans="2:7" ht="0.95" customHeight="1" x14ac:dyDescent="0.2">
      <c r="B237" s="101">
        <v>46997</v>
      </c>
      <c r="C237" s="100">
        <v>116</v>
      </c>
      <c r="D237" s="97">
        <v>848</v>
      </c>
      <c r="E237" s="100">
        <v>116</v>
      </c>
    </row>
    <row r="238" spans="2:7" ht="0.95" customHeight="1" x14ac:dyDescent="0.2">
      <c r="B238" s="101">
        <v>47027</v>
      </c>
      <c r="C238" s="100">
        <v>117</v>
      </c>
      <c r="D238" s="97">
        <v>849</v>
      </c>
      <c r="E238" s="100">
        <v>117</v>
      </c>
    </row>
    <row r="239" spans="2:7" ht="0.95" customHeight="1" x14ac:dyDescent="0.2">
      <c r="B239" s="101">
        <v>47058</v>
      </c>
      <c r="C239" s="100">
        <v>118</v>
      </c>
      <c r="D239" s="97">
        <v>850</v>
      </c>
      <c r="E239" s="100">
        <v>118</v>
      </c>
    </row>
    <row r="240" spans="2:7" ht="0.95" customHeight="1" x14ac:dyDescent="0.2">
      <c r="B240" s="101">
        <v>47088</v>
      </c>
      <c r="C240" s="100">
        <v>119</v>
      </c>
      <c r="D240" s="97">
        <v>851</v>
      </c>
      <c r="E240" s="100">
        <v>119</v>
      </c>
    </row>
    <row r="241" spans="2:7" ht="0.95" customHeight="1" x14ac:dyDescent="0.2">
      <c r="B241" s="101">
        <v>47119</v>
      </c>
      <c r="C241" s="100">
        <v>120</v>
      </c>
      <c r="D241" s="97">
        <v>852</v>
      </c>
      <c r="E241" s="100">
        <v>120</v>
      </c>
      <c r="G241" s="97" t="str">
        <f>H122+9&amp;"/"&amp;I122</f>
        <v>67/0</v>
      </c>
    </row>
    <row r="242" spans="2:7" ht="0.95" customHeight="1" x14ac:dyDescent="0.2">
      <c r="B242" s="101">
        <v>47150</v>
      </c>
      <c r="C242" s="100">
        <v>121</v>
      </c>
      <c r="D242" s="97">
        <v>853</v>
      </c>
      <c r="E242" s="100">
        <v>121</v>
      </c>
    </row>
    <row r="243" spans="2:7" ht="0.95" customHeight="1" x14ac:dyDescent="0.2">
      <c r="B243" s="101">
        <v>47178</v>
      </c>
      <c r="C243" s="100">
        <v>122</v>
      </c>
      <c r="D243" s="97">
        <v>854</v>
      </c>
      <c r="E243" s="100">
        <v>122</v>
      </c>
    </row>
    <row r="244" spans="2:7" ht="0.95" customHeight="1" x14ac:dyDescent="0.2">
      <c r="B244" s="101">
        <v>47209</v>
      </c>
      <c r="C244" s="100">
        <v>123</v>
      </c>
      <c r="D244" s="97">
        <v>855</v>
      </c>
      <c r="E244" s="100">
        <v>123</v>
      </c>
    </row>
    <row r="245" spans="2:7" ht="0.95" customHeight="1" x14ac:dyDescent="0.2">
      <c r="B245" s="101">
        <v>47239</v>
      </c>
      <c r="C245" s="100">
        <v>124</v>
      </c>
      <c r="D245" s="97">
        <v>856</v>
      </c>
      <c r="E245" s="100">
        <v>124</v>
      </c>
    </row>
    <row r="246" spans="2:7" ht="0.95" customHeight="1" x14ac:dyDescent="0.2">
      <c r="B246" s="101">
        <v>47270</v>
      </c>
      <c r="C246" s="100">
        <v>125</v>
      </c>
      <c r="D246" s="97">
        <v>857</v>
      </c>
      <c r="E246" s="100">
        <v>125</v>
      </c>
    </row>
    <row r="247" spans="2:7" ht="0.95" customHeight="1" x14ac:dyDescent="0.2">
      <c r="B247" s="101">
        <v>47300</v>
      </c>
      <c r="C247" s="100">
        <v>126</v>
      </c>
      <c r="D247" s="97">
        <v>858</v>
      </c>
      <c r="E247" s="100">
        <v>126</v>
      </c>
    </row>
    <row r="248" spans="2:7" ht="0.95" customHeight="1" x14ac:dyDescent="0.2">
      <c r="B248" s="101">
        <v>47331</v>
      </c>
      <c r="C248" s="100">
        <v>127</v>
      </c>
      <c r="D248" s="97">
        <v>859</v>
      </c>
      <c r="E248" s="100">
        <v>127</v>
      </c>
    </row>
    <row r="249" spans="2:7" ht="0.95" customHeight="1" x14ac:dyDescent="0.2">
      <c r="B249" s="101">
        <v>47362</v>
      </c>
      <c r="C249" s="100">
        <v>128</v>
      </c>
      <c r="D249" s="97">
        <v>860</v>
      </c>
      <c r="E249" s="100">
        <v>128</v>
      </c>
    </row>
    <row r="250" spans="2:7" ht="0.95" customHeight="1" x14ac:dyDescent="0.2">
      <c r="B250" s="101">
        <v>47392</v>
      </c>
      <c r="C250" s="100">
        <v>129</v>
      </c>
      <c r="D250" s="97">
        <v>861</v>
      </c>
      <c r="E250" s="100">
        <v>129</v>
      </c>
    </row>
    <row r="251" spans="2:7" ht="0.95" customHeight="1" x14ac:dyDescent="0.2">
      <c r="B251" s="101">
        <v>47423</v>
      </c>
      <c r="C251" s="100">
        <v>130</v>
      </c>
      <c r="D251" s="97">
        <v>862</v>
      </c>
      <c r="E251" s="100">
        <v>130</v>
      </c>
    </row>
    <row r="252" spans="2:7" ht="0.95" customHeight="1" x14ac:dyDescent="0.2">
      <c r="B252" s="101">
        <v>47453</v>
      </c>
      <c r="C252" s="100">
        <v>131</v>
      </c>
      <c r="D252" s="97">
        <v>863</v>
      </c>
      <c r="E252" s="100">
        <v>131</v>
      </c>
    </row>
    <row r="253" spans="2:7" ht="0.95" customHeight="1" x14ac:dyDescent="0.2">
      <c r="B253" s="101">
        <v>47484</v>
      </c>
      <c r="C253" s="100">
        <v>132</v>
      </c>
      <c r="D253" s="97">
        <v>864</v>
      </c>
      <c r="E253" s="100">
        <v>132</v>
      </c>
      <c r="G253" s="97" t="str">
        <f>H122+10&amp;" / "&amp;I122</f>
        <v>68 / 0</v>
      </c>
    </row>
    <row r="254" spans="2:7" ht="0.95" customHeight="1" x14ac:dyDescent="0.2">
      <c r="B254" s="101">
        <v>47515</v>
      </c>
      <c r="C254" s="100">
        <v>133</v>
      </c>
      <c r="D254" s="97">
        <v>865</v>
      </c>
      <c r="E254" s="100">
        <v>133</v>
      </c>
    </row>
    <row r="255" spans="2:7" ht="0.95" customHeight="1" x14ac:dyDescent="0.2">
      <c r="B255" s="101">
        <v>47543</v>
      </c>
      <c r="C255" s="100">
        <v>134</v>
      </c>
      <c r="D255" s="97">
        <v>866</v>
      </c>
      <c r="E255" s="100">
        <v>134</v>
      </c>
    </row>
    <row r="256" spans="2:7" ht="0.95" customHeight="1" x14ac:dyDescent="0.2">
      <c r="B256" s="101">
        <v>47574</v>
      </c>
      <c r="C256" s="100">
        <v>135</v>
      </c>
      <c r="D256" s="97">
        <v>867</v>
      </c>
      <c r="E256" s="100">
        <v>135</v>
      </c>
    </row>
    <row r="257" spans="2:7" ht="0.95" customHeight="1" x14ac:dyDescent="0.2">
      <c r="B257" s="101">
        <v>47604</v>
      </c>
      <c r="C257" s="100">
        <v>136</v>
      </c>
      <c r="D257" s="97">
        <v>868</v>
      </c>
      <c r="E257" s="100">
        <v>136</v>
      </c>
    </row>
    <row r="258" spans="2:7" ht="0.95" customHeight="1" x14ac:dyDescent="0.2">
      <c r="B258" s="101">
        <v>47635</v>
      </c>
      <c r="C258" s="100">
        <v>137</v>
      </c>
      <c r="D258" s="97">
        <v>869</v>
      </c>
      <c r="E258" s="100">
        <v>137</v>
      </c>
    </row>
    <row r="259" spans="2:7" ht="0.95" customHeight="1" x14ac:dyDescent="0.2">
      <c r="B259" s="101">
        <v>47665</v>
      </c>
      <c r="C259" s="100">
        <v>138</v>
      </c>
      <c r="D259" s="97">
        <v>870</v>
      </c>
      <c r="E259" s="100">
        <v>138</v>
      </c>
    </row>
    <row r="260" spans="2:7" ht="0.95" customHeight="1" x14ac:dyDescent="0.2">
      <c r="B260" s="101">
        <v>47696</v>
      </c>
      <c r="C260" s="100">
        <v>139</v>
      </c>
      <c r="D260" s="97">
        <v>871</v>
      </c>
      <c r="E260" s="100">
        <v>139</v>
      </c>
    </row>
    <row r="261" spans="2:7" ht="0.95" customHeight="1" x14ac:dyDescent="0.2">
      <c r="B261" s="101">
        <v>47727</v>
      </c>
      <c r="C261" s="100">
        <v>140</v>
      </c>
      <c r="D261" s="97">
        <v>872</v>
      </c>
      <c r="E261" s="100">
        <v>140</v>
      </c>
    </row>
    <row r="262" spans="2:7" ht="0.95" customHeight="1" x14ac:dyDescent="0.2">
      <c r="B262" s="101">
        <v>47757</v>
      </c>
      <c r="C262" s="100">
        <v>141</v>
      </c>
      <c r="D262" s="97">
        <v>873</v>
      </c>
      <c r="E262" s="100">
        <v>141</v>
      </c>
    </row>
    <row r="263" spans="2:7" ht="0.95" customHeight="1" x14ac:dyDescent="0.2">
      <c r="B263" s="101">
        <v>47788</v>
      </c>
      <c r="C263" s="100">
        <v>142</v>
      </c>
      <c r="D263" s="97">
        <v>874</v>
      </c>
      <c r="E263" s="100">
        <v>142</v>
      </c>
    </row>
    <row r="264" spans="2:7" ht="0.95" customHeight="1" x14ac:dyDescent="0.2">
      <c r="B264" s="101">
        <v>47818</v>
      </c>
      <c r="C264" s="100">
        <v>143</v>
      </c>
      <c r="D264" s="97">
        <v>875</v>
      </c>
      <c r="E264" s="100">
        <v>143</v>
      </c>
    </row>
    <row r="265" spans="2:7" ht="0.95" customHeight="1" x14ac:dyDescent="0.2">
      <c r="B265" s="101">
        <v>47849</v>
      </c>
      <c r="C265" s="100">
        <v>144</v>
      </c>
      <c r="D265" s="97">
        <v>876</v>
      </c>
      <c r="E265" s="100">
        <v>144</v>
      </c>
      <c r="G265" s="97" t="str">
        <f>H122+11&amp;"/"&amp;I122</f>
        <v>69/0</v>
      </c>
    </row>
    <row r="266" spans="2:7" ht="0.95" customHeight="1" x14ac:dyDescent="0.2">
      <c r="B266" s="101">
        <v>47880</v>
      </c>
      <c r="C266" s="100">
        <v>145</v>
      </c>
      <c r="D266" s="97">
        <v>877</v>
      </c>
      <c r="E266" s="100">
        <v>145</v>
      </c>
    </row>
    <row r="267" spans="2:7" ht="0.95" customHeight="1" x14ac:dyDescent="0.2">
      <c r="B267" s="101">
        <v>47908</v>
      </c>
      <c r="C267" s="100">
        <v>146</v>
      </c>
      <c r="D267" s="97">
        <v>878</v>
      </c>
      <c r="E267" s="100">
        <v>146</v>
      </c>
    </row>
    <row r="268" spans="2:7" ht="0.95" customHeight="1" x14ac:dyDescent="0.2">
      <c r="B268" s="101">
        <v>47939</v>
      </c>
      <c r="C268" s="100">
        <v>147</v>
      </c>
      <c r="D268" s="97">
        <v>879</v>
      </c>
      <c r="E268" s="100">
        <v>147</v>
      </c>
    </row>
    <row r="269" spans="2:7" ht="0.95" customHeight="1" x14ac:dyDescent="0.2">
      <c r="B269" s="101">
        <v>47969</v>
      </c>
      <c r="C269" s="100">
        <v>148</v>
      </c>
      <c r="D269" s="97">
        <v>880</v>
      </c>
      <c r="E269" s="100">
        <v>148</v>
      </c>
    </row>
    <row r="270" spans="2:7" ht="0.95" customHeight="1" x14ac:dyDescent="0.2">
      <c r="B270" s="101">
        <v>48000</v>
      </c>
      <c r="C270" s="100">
        <v>149</v>
      </c>
      <c r="D270" s="97">
        <v>881</v>
      </c>
      <c r="E270" s="100">
        <v>149</v>
      </c>
    </row>
    <row r="271" spans="2:7" ht="0.95" customHeight="1" x14ac:dyDescent="0.2">
      <c r="B271" s="101">
        <v>48030</v>
      </c>
      <c r="C271" s="100">
        <v>150</v>
      </c>
      <c r="D271" s="97">
        <v>882</v>
      </c>
      <c r="E271" s="100">
        <v>150</v>
      </c>
    </row>
    <row r="272" spans="2:7" ht="0.95" customHeight="1" x14ac:dyDescent="0.2">
      <c r="B272" s="101">
        <v>48061</v>
      </c>
      <c r="C272" s="100">
        <v>151</v>
      </c>
      <c r="D272" s="97">
        <v>883</v>
      </c>
      <c r="E272" s="100">
        <v>151</v>
      </c>
    </row>
    <row r="273" spans="2:7" ht="0.95" customHeight="1" x14ac:dyDescent="0.2">
      <c r="B273" s="101">
        <v>48092</v>
      </c>
      <c r="C273" s="100">
        <v>152</v>
      </c>
      <c r="D273" s="97">
        <v>884</v>
      </c>
      <c r="E273" s="100">
        <v>152</v>
      </c>
    </row>
    <row r="274" spans="2:7" ht="0.95" customHeight="1" x14ac:dyDescent="0.2">
      <c r="B274" s="101">
        <v>48122</v>
      </c>
      <c r="C274" s="100">
        <v>153</v>
      </c>
      <c r="D274" s="97">
        <v>885</v>
      </c>
      <c r="E274" s="100">
        <v>153</v>
      </c>
    </row>
    <row r="275" spans="2:7" ht="0.95" customHeight="1" x14ac:dyDescent="0.2">
      <c r="B275" s="101">
        <v>48153</v>
      </c>
      <c r="C275" s="100">
        <v>154</v>
      </c>
      <c r="D275" s="97">
        <v>886</v>
      </c>
      <c r="E275" s="100">
        <v>154</v>
      </c>
    </row>
    <row r="276" spans="2:7" ht="0.95" customHeight="1" x14ac:dyDescent="0.2">
      <c r="B276" s="101">
        <v>48183</v>
      </c>
      <c r="C276" s="100">
        <v>155</v>
      </c>
      <c r="D276" s="97">
        <v>887</v>
      </c>
      <c r="E276" s="100">
        <v>155</v>
      </c>
    </row>
    <row r="277" spans="2:7" ht="0.95" customHeight="1" x14ac:dyDescent="0.2">
      <c r="B277" s="101">
        <v>48214</v>
      </c>
      <c r="C277" s="100">
        <v>156</v>
      </c>
      <c r="D277" s="97">
        <v>888</v>
      </c>
      <c r="E277" s="100">
        <v>156</v>
      </c>
      <c r="G277" s="97" t="str">
        <f>H122+12&amp;"/"&amp;I122</f>
        <v>70/0</v>
      </c>
    </row>
    <row r="278" spans="2:7" ht="0.95" customHeight="1" x14ac:dyDescent="0.2">
      <c r="B278" s="101">
        <v>48245</v>
      </c>
      <c r="C278" s="100">
        <v>157</v>
      </c>
      <c r="D278" s="97">
        <v>889</v>
      </c>
      <c r="E278" s="100">
        <v>157</v>
      </c>
    </row>
    <row r="279" spans="2:7" ht="0.95" customHeight="1" x14ac:dyDescent="0.2">
      <c r="B279" s="101">
        <v>48274</v>
      </c>
      <c r="C279" s="100">
        <v>158</v>
      </c>
      <c r="D279" s="97">
        <v>890</v>
      </c>
      <c r="E279" s="100">
        <v>158</v>
      </c>
    </row>
    <row r="280" spans="2:7" ht="0.95" customHeight="1" x14ac:dyDescent="0.2">
      <c r="B280" s="101">
        <v>48305</v>
      </c>
      <c r="C280" s="100">
        <v>159</v>
      </c>
      <c r="D280" s="97">
        <v>891</v>
      </c>
      <c r="E280" s="100">
        <v>159</v>
      </c>
    </row>
    <row r="281" spans="2:7" ht="0.95" customHeight="1" x14ac:dyDescent="0.2">
      <c r="B281" s="101">
        <v>48335</v>
      </c>
      <c r="C281" s="100">
        <v>160</v>
      </c>
      <c r="D281" s="97">
        <v>892</v>
      </c>
      <c r="E281" s="100">
        <v>160</v>
      </c>
    </row>
    <row r="282" spans="2:7" ht="0.95" customHeight="1" x14ac:dyDescent="0.2">
      <c r="B282" s="101">
        <v>48366</v>
      </c>
      <c r="C282" s="100">
        <v>161</v>
      </c>
      <c r="D282" s="97">
        <v>893</v>
      </c>
      <c r="E282" s="100">
        <v>161</v>
      </c>
    </row>
    <row r="283" spans="2:7" ht="0.95" customHeight="1" x14ac:dyDescent="0.2">
      <c r="B283" s="101">
        <v>48396</v>
      </c>
      <c r="C283" s="100">
        <v>162</v>
      </c>
      <c r="D283" s="97">
        <v>894</v>
      </c>
      <c r="E283" s="100">
        <v>162</v>
      </c>
    </row>
    <row r="284" spans="2:7" ht="0.95" customHeight="1" x14ac:dyDescent="0.2">
      <c r="B284" s="101">
        <v>48427</v>
      </c>
      <c r="C284" s="100">
        <v>163</v>
      </c>
      <c r="D284" s="97">
        <v>895</v>
      </c>
      <c r="E284" s="100">
        <v>163</v>
      </c>
    </row>
    <row r="285" spans="2:7" ht="0.95" customHeight="1" x14ac:dyDescent="0.2">
      <c r="B285" s="101">
        <v>48458</v>
      </c>
      <c r="C285" s="100">
        <v>164</v>
      </c>
      <c r="D285" s="97">
        <v>896</v>
      </c>
      <c r="E285" s="100">
        <v>164</v>
      </c>
    </row>
    <row r="286" spans="2:7" ht="0.95" customHeight="1" x14ac:dyDescent="0.2">
      <c r="B286" s="101">
        <v>48488</v>
      </c>
      <c r="C286" s="100">
        <v>165</v>
      </c>
      <c r="D286" s="97">
        <v>897</v>
      </c>
      <c r="E286" s="100">
        <v>165</v>
      </c>
    </row>
    <row r="287" spans="2:7" ht="0.95" customHeight="1" x14ac:dyDescent="0.2">
      <c r="B287" s="101">
        <v>48519</v>
      </c>
      <c r="C287" s="100">
        <v>166</v>
      </c>
      <c r="D287" s="97">
        <v>898</v>
      </c>
      <c r="E287" s="100">
        <v>166</v>
      </c>
    </row>
    <row r="288" spans="2:7" ht="0.95" customHeight="1" x14ac:dyDescent="0.2">
      <c r="B288" s="101">
        <v>48549</v>
      </c>
      <c r="C288" s="100">
        <v>167</v>
      </c>
      <c r="D288" s="97">
        <v>899</v>
      </c>
      <c r="E288" s="100">
        <v>167</v>
      </c>
    </row>
    <row r="289" spans="2:7" ht="0.95" customHeight="1" x14ac:dyDescent="0.2">
      <c r="B289" s="101">
        <v>48580</v>
      </c>
      <c r="C289" s="100">
        <v>168</v>
      </c>
      <c r="D289" s="97">
        <v>900</v>
      </c>
      <c r="E289" s="100">
        <v>168</v>
      </c>
      <c r="G289" s="97" t="str">
        <f>H122+13&amp;"/"&amp;I122</f>
        <v>71/0</v>
      </c>
    </row>
    <row r="290" spans="2:7" ht="0.95" customHeight="1" x14ac:dyDescent="0.2">
      <c r="B290" s="101">
        <v>48611</v>
      </c>
      <c r="C290" s="100">
        <v>169</v>
      </c>
      <c r="D290" s="97">
        <v>901</v>
      </c>
      <c r="E290" s="100">
        <v>169</v>
      </c>
    </row>
    <row r="291" spans="2:7" ht="0.95" customHeight="1" x14ac:dyDescent="0.2">
      <c r="B291" s="101">
        <v>48639</v>
      </c>
      <c r="C291" s="100">
        <v>170</v>
      </c>
      <c r="D291" s="97">
        <v>902</v>
      </c>
      <c r="E291" s="100">
        <v>170</v>
      </c>
    </row>
    <row r="292" spans="2:7" ht="0.95" customHeight="1" x14ac:dyDescent="0.2">
      <c r="B292" s="101">
        <v>48670</v>
      </c>
      <c r="C292" s="100">
        <v>171</v>
      </c>
      <c r="D292" s="97">
        <v>903</v>
      </c>
      <c r="E292" s="100">
        <v>171</v>
      </c>
    </row>
    <row r="293" spans="2:7" ht="0.95" customHeight="1" x14ac:dyDescent="0.2">
      <c r="B293" s="101">
        <v>48700</v>
      </c>
      <c r="C293" s="100">
        <v>172</v>
      </c>
      <c r="D293" s="97">
        <v>904</v>
      </c>
      <c r="E293" s="100">
        <v>172</v>
      </c>
    </row>
    <row r="294" spans="2:7" ht="0.95" customHeight="1" x14ac:dyDescent="0.2">
      <c r="B294" s="101">
        <v>48731</v>
      </c>
      <c r="C294" s="100">
        <v>173</v>
      </c>
      <c r="D294" s="97">
        <v>905</v>
      </c>
      <c r="E294" s="100">
        <v>173</v>
      </c>
    </row>
    <row r="295" spans="2:7" ht="0.95" customHeight="1" x14ac:dyDescent="0.2">
      <c r="B295" s="101">
        <v>48761</v>
      </c>
      <c r="C295" s="100">
        <v>174</v>
      </c>
      <c r="D295" s="97">
        <v>906</v>
      </c>
      <c r="E295" s="100">
        <v>174</v>
      </c>
    </row>
    <row r="296" spans="2:7" ht="0.95" customHeight="1" x14ac:dyDescent="0.2">
      <c r="B296" s="101">
        <v>48792</v>
      </c>
      <c r="C296" s="100">
        <v>175</v>
      </c>
      <c r="D296" s="97">
        <v>907</v>
      </c>
      <c r="E296" s="100">
        <v>175</v>
      </c>
    </row>
    <row r="297" spans="2:7" ht="0.95" customHeight="1" x14ac:dyDescent="0.2">
      <c r="B297" s="101">
        <v>48823</v>
      </c>
      <c r="C297" s="100">
        <v>176</v>
      </c>
      <c r="D297" s="97">
        <v>908</v>
      </c>
      <c r="E297" s="100">
        <v>176</v>
      </c>
    </row>
    <row r="298" spans="2:7" ht="0.95" customHeight="1" x14ac:dyDescent="0.2">
      <c r="B298" s="101">
        <v>48853</v>
      </c>
      <c r="C298" s="100">
        <v>177</v>
      </c>
      <c r="D298" s="97">
        <v>909</v>
      </c>
      <c r="E298" s="100">
        <v>177</v>
      </c>
    </row>
    <row r="299" spans="2:7" ht="0.95" customHeight="1" x14ac:dyDescent="0.2">
      <c r="B299" s="101">
        <v>48884</v>
      </c>
      <c r="C299" s="100">
        <v>178</v>
      </c>
      <c r="D299" s="97">
        <v>910</v>
      </c>
      <c r="E299" s="100">
        <v>178</v>
      </c>
    </row>
    <row r="300" spans="2:7" ht="0.95" customHeight="1" x14ac:dyDescent="0.2">
      <c r="B300" s="101">
        <v>48914</v>
      </c>
      <c r="C300" s="100">
        <v>179</v>
      </c>
      <c r="D300" s="97">
        <v>911</v>
      </c>
      <c r="E300" s="100">
        <v>179</v>
      </c>
    </row>
    <row r="301" spans="2:7" ht="0.95" customHeight="1" x14ac:dyDescent="0.2">
      <c r="B301" s="101">
        <v>48945</v>
      </c>
      <c r="C301" s="100">
        <v>180</v>
      </c>
      <c r="D301" s="97">
        <v>912</v>
      </c>
      <c r="E301" s="100">
        <v>180</v>
      </c>
      <c r="G301" s="97" t="str">
        <f>H122+14&amp;"/"&amp;I122</f>
        <v>72/0</v>
      </c>
    </row>
  </sheetData>
  <sheetProtection algorithmName="SHA-512" hashValue="6tiVxbwypkS5kni5yM7Pu4OvuH4BDF+1CY8cL/RsxheFe/zxMmCt1L+GsvdcQ3zYAFwFBEkydptXCOetehXPFg==" saltValue="LTP1hHbpgxv4hpfcfZ5TWw==" spinCount="100000" sheet="1" objects="1" scenarios="1" selectLockedCells="1" selectUnlockedCells="1"/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ABEE1-112F-49B1-8ED3-3309E4F4BB73}">
  <dimension ref="B1:JA194"/>
  <sheetViews>
    <sheetView showGridLines="0" zoomScale="80" zoomScaleNormal="80" workbookViewId="0">
      <selection activeCell="GP8" sqref="GP8:GW8"/>
    </sheetView>
  </sheetViews>
  <sheetFormatPr baseColWidth="10" defaultColWidth="11.5703125" defaultRowHeight="0.95" customHeight="1" x14ac:dyDescent="0.2"/>
  <cols>
    <col min="1" max="262" width="0.5703125" style="126" customWidth="1"/>
    <col min="263" max="16384" width="11.5703125" style="126"/>
  </cols>
  <sheetData>
    <row r="1" spans="2:250" ht="0.95" customHeight="1" x14ac:dyDescent="0.25">
      <c r="B1" s="264" t="s">
        <v>10</v>
      </c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  <c r="AC1" s="265"/>
      <c r="AD1" s="265"/>
      <c r="AE1" s="265"/>
      <c r="AF1" s="265"/>
      <c r="AG1" s="265"/>
      <c r="AH1" s="265"/>
      <c r="AI1" s="265"/>
      <c r="AJ1" s="265"/>
      <c r="AK1" s="265"/>
      <c r="AL1" s="265"/>
      <c r="AM1" s="265"/>
      <c r="AN1" s="265"/>
      <c r="AO1" s="265"/>
      <c r="AP1" s="265"/>
      <c r="AQ1" s="265"/>
      <c r="AR1" s="265"/>
      <c r="BD1" s="266" t="s">
        <v>45</v>
      </c>
      <c r="BE1" s="267"/>
      <c r="BF1" s="267"/>
      <c r="BG1" s="267"/>
      <c r="BH1" s="267"/>
      <c r="BI1" s="267"/>
      <c r="BJ1" s="267"/>
      <c r="BK1" s="267"/>
      <c r="BL1" s="267"/>
      <c r="BM1" s="267"/>
      <c r="BN1" s="267"/>
      <c r="BO1" s="267"/>
      <c r="BP1" s="267"/>
      <c r="BQ1" s="267"/>
      <c r="BR1" s="267"/>
      <c r="BS1" s="267"/>
      <c r="BT1" s="267"/>
      <c r="BU1" s="267"/>
      <c r="BV1" s="267"/>
      <c r="BW1" s="267"/>
      <c r="BX1" s="267"/>
      <c r="BY1" s="267"/>
      <c r="BZ1" s="267"/>
      <c r="CA1" s="267"/>
      <c r="CB1" s="267"/>
      <c r="CC1" s="267"/>
      <c r="CD1" s="267"/>
      <c r="CE1" s="267"/>
      <c r="CF1" s="267"/>
      <c r="CG1" s="267"/>
      <c r="CH1" s="267"/>
      <c r="CI1" s="267"/>
      <c r="CJ1" s="267"/>
      <c r="CK1" s="267"/>
      <c r="CL1" s="267"/>
      <c r="CM1" s="267"/>
      <c r="CN1" s="267"/>
      <c r="CO1" s="267"/>
      <c r="CP1" s="267"/>
      <c r="CQ1" s="267"/>
      <c r="CR1" s="267"/>
      <c r="CS1" s="267"/>
      <c r="CT1" s="267"/>
      <c r="CU1" s="267"/>
      <c r="CV1" s="267"/>
      <c r="CW1" s="267"/>
      <c r="CX1" s="267"/>
      <c r="CY1" s="267"/>
      <c r="CZ1" s="267"/>
      <c r="DA1" s="267"/>
      <c r="DB1" s="267"/>
      <c r="DC1" s="267"/>
      <c r="DD1" s="267"/>
      <c r="DE1" s="267"/>
      <c r="DF1" s="267"/>
      <c r="DG1" s="267"/>
      <c r="DH1" s="267"/>
      <c r="DI1" s="267"/>
      <c r="DJ1" s="267"/>
      <c r="DK1" s="267"/>
      <c r="DL1" s="267"/>
      <c r="DM1" s="267"/>
      <c r="DN1" s="267"/>
      <c r="DO1" s="267"/>
      <c r="DP1" s="267"/>
      <c r="DQ1" s="267"/>
      <c r="DR1" s="267"/>
      <c r="DS1" s="267"/>
      <c r="DT1" s="267"/>
      <c r="DU1" s="267"/>
      <c r="DV1" s="267"/>
      <c r="DW1" s="267"/>
      <c r="DX1" s="267"/>
      <c r="DY1" s="267"/>
      <c r="DZ1" s="267"/>
      <c r="EA1" s="267"/>
      <c r="EB1" s="267"/>
      <c r="EC1" s="267"/>
      <c r="ED1" s="267"/>
      <c r="EE1" s="267"/>
      <c r="EF1" s="267"/>
      <c r="EG1" s="267"/>
      <c r="EH1" s="267"/>
      <c r="EI1" s="268"/>
      <c r="EJ1" s="268"/>
      <c r="EK1" s="268"/>
      <c r="EL1" s="268"/>
      <c r="EM1" s="268"/>
      <c r="EN1" s="268"/>
      <c r="EO1" s="268"/>
      <c r="EP1" s="268"/>
      <c r="EQ1" s="268"/>
      <c r="ER1" s="268"/>
      <c r="ES1" s="268"/>
      <c r="ET1" s="268"/>
      <c r="EU1" s="268"/>
      <c r="EV1" s="268"/>
      <c r="EW1" s="268"/>
      <c r="EX1" s="268"/>
      <c r="EY1" s="268"/>
      <c r="EZ1" s="268"/>
      <c r="FA1" s="268"/>
      <c r="FB1" s="268"/>
      <c r="FC1" s="268"/>
      <c r="FD1" s="268"/>
      <c r="FE1" s="268"/>
      <c r="FF1" s="268"/>
      <c r="FG1" s="268"/>
      <c r="FH1" s="268"/>
      <c r="FI1" s="268"/>
      <c r="FJ1" s="268"/>
      <c r="FK1" s="268"/>
      <c r="FL1" s="268"/>
      <c r="FM1" s="268"/>
      <c r="FN1" s="268"/>
      <c r="FO1" s="268"/>
      <c r="FP1" s="268"/>
      <c r="FQ1" s="268"/>
      <c r="FR1" s="268"/>
      <c r="FS1" s="268"/>
      <c r="GX1" s="269" t="s">
        <v>31</v>
      </c>
      <c r="GY1" s="261"/>
      <c r="GZ1" s="261"/>
      <c r="HA1" s="261"/>
      <c r="HB1" s="261"/>
      <c r="HC1" s="261"/>
      <c r="HD1" s="261"/>
      <c r="HE1" s="261"/>
      <c r="HF1" s="261"/>
      <c r="HG1" s="261"/>
      <c r="HH1" s="261"/>
      <c r="HI1" s="261"/>
      <c r="HJ1" s="261"/>
      <c r="HK1" s="261"/>
      <c r="HL1" s="261"/>
      <c r="HM1" s="261"/>
      <c r="HN1" s="261"/>
      <c r="HO1" s="261"/>
      <c r="HP1" s="261"/>
      <c r="HQ1" s="261"/>
      <c r="HR1" s="261"/>
      <c r="HS1" s="261"/>
      <c r="HT1" s="261"/>
      <c r="HU1" s="261"/>
      <c r="HV1" s="261"/>
      <c r="HW1" s="261"/>
      <c r="HX1" s="261"/>
      <c r="HY1" s="261"/>
      <c r="HZ1" s="261"/>
      <c r="IA1" s="261"/>
      <c r="IB1" s="261"/>
      <c r="IC1" s="261"/>
      <c r="ID1" s="261"/>
      <c r="IE1" s="261"/>
      <c r="IF1" s="261"/>
      <c r="IG1" s="261"/>
      <c r="IH1" s="261"/>
      <c r="II1" s="261"/>
      <c r="IJ1" s="261"/>
      <c r="IK1" s="261"/>
      <c r="IL1" s="261"/>
      <c r="IM1" s="261"/>
      <c r="IN1" s="261"/>
      <c r="IO1" s="261"/>
    </row>
    <row r="2" spans="2:250" ht="0.95" customHeight="1" x14ac:dyDescent="0.2">
      <c r="B2" s="269" t="s">
        <v>77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  <c r="AA2" s="261"/>
      <c r="AB2" s="261"/>
      <c r="AC2" s="261"/>
      <c r="AD2" s="261"/>
      <c r="AE2" s="261"/>
      <c r="AF2" s="261"/>
      <c r="AG2" s="261"/>
      <c r="AH2" s="261"/>
      <c r="AI2" s="261"/>
      <c r="AJ2" s="261"/>
      <c r="AK2" s="261"/>
      <c r="AL2" s="261"/>
      <c r="AM2" s="261"/>
      <c r="AN2" s="261"/>
      <c r="AO2" s="261"/>
      <c r="AP2" s="261"/>
      <c r="AQ2" s="261"/>
      <c r="AR2" s="261"/>
      <c r="BD2" s="270" t="s">
        <v>46</v>
      </c>
      <c r="BE2" s="270"/>
      <c r="BF2" s="270"/>
      <c r="BG2" s="270"/>
      <c r="BH2" s="270"/>
      <c r="BI2" s="270"/>
      <c r="BJ2" s="270"/>
      <c r="BK2" s="270"/>
      <c r="BL2" s="270"/>
      <c r="BM2" s="270"/>
      <c r="BN2" s="270"/>
      <c r="BO2" s="270"/>
      <c r="BP2" s="270"/>
      <c r="BQ2" s="270"/>
      <c r="BR2" s="270"/>
      <c r="BS2" s="270"/>
      <c r="BT2" s="270"/>
      <c r="BU2" s="270"/>
      <c r="BV2" s="270"/>
      <c r="BW2" s="270"/>
      <c r="BX2" s="270"/>
      <c r="BY2" s="270"/>
      <c r="BZ2" s="270"/>
      <c r="CA2" s="270"/>
      <c r="CB2" s="270"/>
      <c r="CC2" s="270"/>
      <c r="CD2" s="270"/>
      <c r="CE2" s="270"/>
      <c r="CF2" s="270"/>
      <c r="CG2" s="270"/>
      <c r="CH2" s="270"/>
      <c r="CI2" s="270"/>
      <c r="CJ2" s="270"/>
      <c r="CK2" s="270"/>
      <c r="CL2" s="270"/>
      <c r="CM2" s="270"/>
      <c r="CN2" s="270"/>
      <c r="CO2" s="270"/>
      <c r="CP2" s="270"/>
      <c r="CQ2" s="270"/>
      <c r="CR2" s="270"/>
      <c r="CS2" s="270"/>
      <c r="CT2" s="270"/>
      <c r="CU2" s="270"/>
      <c r="CV2" s="270"/>
      <c r="CW2" s="270"/>
      <c r="CX2" s="270"/>
      <c r="CY2" s="270"/>
      <c r="CZ2" s="270"/>
      <c r="DA2" s="270"/>
      <c r="DB2" s="270"/>
      <c r="DC2" s="270"/>
      <c r="DD2" s="270"/>
      <c r="DE2" s="270"/>
      <c r="DF2" s="270"/>
      <c r="DG2" s="270"/>
      <c r="DH2" s="270"/>
      <c r="DI2" s="270"/>
      <c r="DJ2" s="270"/>
      <c r="DK2" s="270"/>
      <c r="DL2" s="270"/>
      <c r="DM2" s="270"/>
      <c r="DN2" s="270"/>
      <c r="DO2" s="270"/>
      <c r="DP2" s="270"/>
      <c r="DQ2" s="270"/>
      <c r="DR2" s="270"/>
      <c r="DS2" s="270"/>
      <c r="DT2" s="270"/>
      <c r="DU2" s="270"/>
      <c r="DV2" s="270"/>
      <c r="DW2" s="270"/>
      <c r="DX2" s="270"/>
      <c r="DY2" s="270"/>
      <c r="DZ2" s="270"/>
      <c r="EA2" s="270"/>
      <c r="EB2" s="270"/>
      <c r="EC2" s="270"/>
      <c r="ED2" s="270"/>
      <c r="EE2" s="270"/>
      <c r="EF2" s="270"/>
      <c r="EG2" s="270"/>
      <c r="EH2" s="270"/>
      <c r="EI2" s="270"/>
      <c r="EJ2" s="270"/>
      <c r="EK2" s="270"/>
      <c r="EL2" s="270"/>
      <c r="EM2" s="270"/>
      <c r="EN2" s="270"/>
      <c r="EO2" s="270"/>
      <c r="EP2" s="270"/>
      <c r="EQ2" s="270"/>
      <c r="ER2" s="270"/>
      <c r="ES2" s="270"/>
      <c r="ET2" s="270"/>
      <c r="EU2" s="270"/>
      <c r="EV2" s="270"/>
      <c r="EW2" s="270"/>
      <c r="EX2" s="270"/>
      <c r="EY2" s="270"/>
      <c r="EZ2" s="270"/>
      <c r="FA2" s="270"/>
      <c r="FB2" s="270"/>
      <c r="FC2" s="270"/>
      <c r="FD2" s="270"/>
      <c r="FE2" s="270"/>
      <c r="FF2" s="270"/>
      <c r="FG2" s="270"/>
      <c r="FH2" s="270"/>
      <c r="FI2" s="270"/>
      <c r="FJ2" s="270"/>
      <c r="FK2" s="270"/>
      <c r="FL2" s="270"/>
      <c r="FM2" s="270"/>
      <c r="FN2" s="270"/>
      <c r="FO2" s="270"/>
      <c r="FP2" s="270"/>
      <c r="FQ2" s="270"/>
      <c r="FR2" s="270"/>
      <c r="FS2" s="270"/>
      <c r="GX2" s="271" t="s">
        <v>23</v>
      </c>
      <c r="GY2" s="261"/>
      <c r="GZ2" s="261"/>
      <c r="HA2" s="261"/>
      <c r="HB2" s="261"/>
      <c r="HC2" s="261"/>
      <c r="HD2" s="261"/>
      <c r="HE2" s="261"/>
      <c r="HF2" s="261"/>
      <c r="HG2" s="261"/>
      <c r="HH2" s="261"/>
      <c r="HI2" s="261"/>
      <c r="HJ2" s="261"/>
      <c r="HK2" s="261"/>
      <c r="HL2" s="261"/>
      <c r="HM2" s="261"/>
      <c r="HN2" s="261"/>
      <c r="HO2" s="261"/>
      <c r="HP2" s="261"/>
      <c r="HQ2" s="261"/>
      <c r="HR2" s="261"/>
      <c r="HS2" s="261"/>
      <c r="HT2" s="261"/>
      <c r="HU2" s="261"/>
      <c r="HV2" s="261"/>
      <c r="HW2" s="261"/>
      <c r="HX2" s="261"/>
      <c r="HY2" s="261"/>
      <c r="HZ2" s="261"/>
      <c r="IA2" s="261"/>
      <c r="IB2" s="261"/>
      <c r="IC2" s="261"/>
      <c r="ID2" s="261"/>
      <c r="IE2" s="261"/>
      <c r="IF2" s="261"/>
      <c r="IG2" s="261"/>
      <c r="IH2" s="261"/>
      <c r="II2" s="261"/>
      <c r="IJ2" s="261"/>
      <c r="IK2" s="261"/>
      <c r="IL2" s="261"/>
      <c r="IM2" s="261"/>
      <c r="IN2" s="261"/>
      <c r="IO2" s="261"/>
    </row>
    <row r="3" spans="2:250" ht="0.95" customHeight="1" x14ac:dyDescent="0.2">
      <c r="BD3" s="270"/>
      <c r="BE3" s="270"/>
      <c r="BF3" s="270"/>
      <c r="BG3" s="270"/>
      <c r="BH3" s="270"/>
      <c r="BI3" s="270"/>
      <c r="BJ3" s="270"/>
      <c r="BK3" s="270"/>
      <c r="BL3" s="270"/>
      <c r="BM3" s="270"/>
      <c r="BN3" s="270"/>
      <c r="BO3" s="270"/>
      <c r="BP3" s="270"/>
      <c r="BQ3" s="270"/>
      <c r="BR3" s="270"/>
      <c r="BS3" s="270"/>
      <c r="BT3" s="270"/>
      <c r="BU3" s="270"/>
      <c r="BV3" s="270"/>
      <c r="BW3" s="270"/>
      <c r="BX3" s="270"/>
      <c r="BY3" s="270"/>
      <c r="BZ3" s="270"/>
      <c r="CA3" s="270"/>
      <c r="CB3" s="270"/>
      <c r="CC3" s="270"/>
      <c r="CD3" s="270"/>
      <c r="CE3" s="270"/>
      <c r="CF3" s="270"/>
      <c r="CG3" s="270"/>
      <c r="CH3" s="270"/>
      <c r="CI3" s="270"/>
      <c r="CJ3" s="270"/>
      <c r="CK3" s="270"/>
      <c r="CL3" s="270"/>
      <c r="CM3" s="270"/>
      <c r="CN3" s="270"/>
      <c r="CO3" s="270"/>
      <c r="CP3" s="270"/>
      <c r="CQ3" s="270"/>
      <c r="CR3" s="270"/>
      <c r="CS3" s="270"/>
      <c r="CT3" s="270"/>
      <c r="CU3" s="270"/>
      <c r="CV3" s="270"/>
      <c r="CW3" s="270"/>
      <c r="CX3" s="270"/>
      <c r="CY3" s="270"/>
      <c r="CZ3" s="270"/>
      <c r="DA3" s="270"/>
      <c r="DB3" s="270"/>
      <c r="DC3" s="270"/>
      <c r="DD3" s="270"/>
      <c r="DE3" s="270"/>
      <c r="DF3" s="270"/>
      <c r="DG3" s="270"/>
      <c r="DH3" s="270"/>
      <c r="DI3" s="270"/>
      <c r="DJ3" s="270"/>
      <c r="DK3" s="270"/>
      <c r="DL3" s="270"/>
      <c r="DM3" s="270"/>
      <c r="DN3" s="270"/>
      <c r="DO3" s="270"/>
      <c r="DP3" s="270"/>
      <c r="DQ3" s="270"/>
      <c r="DR3" s="270"/>
      <c r="DS3" s="270"/>
      <c r="DT3" s="270"/>
      <c r="DU3" s="270"/>
      <c r="DV3" s="270"/>
      <c r="DW3" s="270"/>
      <c r="DX3" s="270"/>
      <c r="DY3" s="270"/>
      <c r="DZ3" s="270"/>
      <c r="EA3" s="270"/>
      <c r="EB3" s="270"/>
      <c r="EC3" s="270"/>
      <c r="ED3" s="270"/>
      <c r="EE3" s="270"/>
      <c r="EF3" s="270"/>
      <c r="EG3" s="270"/>
      <c r="EH3" s="270"/>
      <c r="EI3" s="270"/>
      <c r="EJ3" s="270"/>
      <c r="EK3" s="270"/>
      <c r="EL3" s="270"/>
      <c r="EM3" s="270"/>
      <c r="EN3" s="270"/>
      <c r="EO3" s="270"/>
      <c r="EP3" s="270"/>
      <c r="EQ3" s="270"/>
      <c r="ER3" s="270"/>
      <c r="ES3" s="270"/>
      <c r="ET3" s="270"/>
      <c r="EU3" s="270"/>
      <c r="EV3" s="270"/>
      <c r="EW3" s="270"/>
      <c r="EX3" s="270"/>
      <c r="EY3" s="270"/>
      <c r="EZ3" s="270"/>
      <c r="FA3" s="270"/>
      <c r="FB3" s="270"/>
      <c r="FC3" s="270"/>
      <c r="FD3" s="270"/>
      <c r="FE3" s="270"/>
      <c r="FF3" s="270"/>
      <c r="FG3" s="270"/>
      <c r="FH3" s="270"/>
      <c r="FI3" s="270"/>
      <c r="FJ3" s="270"/>
      <c r="FK3" s="270"/>
      <c r="FL3" s="270"/>
      <c r="FM3" s="270"/>
      <c r="FN3" s="270"/>
      <c r="FO3" s="270"/>
      <c r="FP3" s="270"/>
      <c r="FQ3" s="270"/>
      <c r="FR3" s="270"/>
      <c r="FS3" s="270"/>
    </row>
    <row r="4" spans="2:250" ht="0.95" customHeight="1" x14ac:dyDescent="0.2">
      <c r="BD4" s="272" t="s">
        <v>48</v>
      </c>
      <c r="BE4" s="273"/>
      <c r="BF4" s="273"/>
      <c r="BG4" s="273"/>
      <c r="BH4" s="273"/>
      <c r="BI4" s="273"/>
      <c r="BJ4" s="273"/>
      <c r="BK4" s="273"/>
      <c r="BL4" s="273"/>
      <c r="BM4" s="273"/>
      <c r="BN4" s="273"/>
      <c r="BO4" s="273"/>
      <c r="BP4" s="273"/>
      <c r="BQ4" s="273"/>
      <c r="BR4" s="273"/>
      <c r="BS4" s="273"/>
      <c r="BT4" s="273"/>
      <c r="BU4" s="273"/>
      <c r="BV4" s="273"/>
      <c r="BW4" s="273"/>
      <c r="BX4" s="273"/>
      <c r="BY4" s="273"/>
      <c r="BZ4" s="273"/>
      <c r="CA4" s="273"/>
      <c r="CB4" s="273"/>
      <c r="CC4" s="273"/>
      <c r="CD4" s="273"/>
      <c r="CE4" s="273"/>
      <c r="CF4" s="273"/>
      <c r="CG4" s="273"/>
      <c r="CH4" s="273"/>
      <c r="CI4" s="273"/>
      <c r="CJ4" s="273"/>
      <c r="CK4" s="273"/>
      <c r="CL4" s="273"/>
      <c r="CM4" s="273"/>
      <c r="CN4" s="273"/>
      <c r="CO4" s="273"/>
      <c r="CP4" s="273"/>
      <c r="CQ4" s="273"/>
      <c r="CR4" s="273"/>
      <c r="CS4" s="273"/>
      <c r="CT4" s="273"/>
      <c r="CU4" s="273"/>
      <c r="CV4" s="273"/>
      <c r="CW4" s="273"/>
      <c r="CX4" s="273"/>
      <c r="CY4" s="273"/>
      <c r="CZ4" s="273"/>
      <c r="DA4" s="273"/>
      <c r="DB4" s="273"/>
      <c r="DC4" s="273"/>
      <c r="DD4" s="273"/>
      <c r="DE4" s="273"/>
      <c r="DF4" s="273"/>
      <c r="DG4" s="273"/>
      <c r="DH4" s="273"/>
      <c r="DI4" s="273"/>
      <c r="DJ4" s="273"/>
      <c r="DK4" s="273"/>
      <c r="DL4" s="273"/>
      <c r="DM4" s="273"/>
      <c r="DN4" s="273"/>
      <c r="DO4" s="273"/>
      <c r="DP4" s="273"/>
      <c r="DQ4" s="273"/>
      <c r="DR4" s="273"/>
      <c r="DS4" s="273"/>
      <c r="DT4" s="273"/>
      <c r="DU4" s="273"/>
      <c r="DV4" s="273"/>
      <c r="DW4" s="273"/>
      <c r="DX4" s="273"/>
      <c r="DY4" s="273"/>
      <c r="DZ4" s="273"/>
      <c r="EA4" s="273"/>
      <c r="EB4" s="273"/>
      <c r="EC4" s="273"/>
      <c r="ED4" s="273"/>
      <c r="EE4" s="273"/>
      <c r="EF4" s="273"/>
      <c r="EG4" s="273"/>
      <c r="EH4" s="273"/>
      <c r="EI4" s="274"/>
      <c r="EJ4" s="274"/>
      <c r="EK4" s="274"/>
      <c r="EL4" s="274"/>
      <c r="EM4" s="274"/>
      <c r="EN4" s="274"/>
      <c r="EO4" s="274"/>
      <c r="EP4" s="274"/>
      <c r="EQ4" s="274"/>
      <c r="ER4" s="274"/>
      <c r="ES4" s="274"/>
      <c r="ET4" s="274"/>
      <c r="EU4" s="274"/>
      <c r="EV4" s="274"/>
      <c r="EW4" s="274"/>
      <c r="EX4" s="274"/>
      <c r="EY4" s="274"/>
      <c r="EZ4" s="274"/>
      <c r="FA4" s="274"/>
      <c r="FB4" s="274"/>
      <c r="FC4" s="274"/>
      <c r="FD4" s="274"/>
      <c r="FE4" s="274"/>
      <c r="FF4" s="274"/>
      <c r="FG4" s="274"/>
      <c r="FH4" s="274"/>
      <c r="FI4" s="274"/>
      <c r="FJ4" s="274"/>
      <c r="FK4" s="274"/>
      <c r="FL4" s="274"/>
      <c r="FM4" s="274"/>
      <c r="FN4" s="274"/>
      <c r="FO4" s="274"/>
      <c r="FP4" s="274"/>
      <c r="FQ4" s="274"/>
      <c r="FR4" s="274"/>
      <c r="FS4" s="274"/>
    </row>
    <row r="5" spans="2:250" ht="0.95" customHeight="1" x14ac:dyDescent="0.25">
      <c r="J5" s="275" t="s">
        <v>32</v>
      </c>
      <c r="K5" s="276"/>
      <c r="L5" s="276"/>
      <c r="M5" s="276"/>
      <c r="N5" s="276"/>
      <c r="O5" s="276"/>
      <c r="P5" s="276"/>
      <c r="Q5" s="276"/>
      <c r="R5" s="276"/>
      <c r="S5" s="276"/>
      <c r="T5" s="276"/>
      <c r="U5" s="276"/>
      <c r="V5" s="276"/>
      <c r="W5" s="276"/>
      <c r="X5" s="276"/>
      <c r="Y5" s="276"/>
      <c r="Z5" s="276"/>
      <c r="AA5" s="276"/>
      <c r="AB5" s="276"/>
      <c r="AC5" s="276"/>
      <c r="AD5" s="276"/>
      <c r="AE5" s="276"/>
      <c r="AF5" s="276"/>
      <c r="AG5" s="276"/>
      <c r="AH5" s="276"/>
      <c r="AI5" s="276"/>
      <c r="AJ5" s="276"/>
      <c r="AK5" s="276"/>
      <c r="AL5" s="276"/>
      <c r="AM5" s="276"/>
      <c r="AN5" s="276"/>
      <c r="AO5" s="277"/>
      <c r="AP5" s="277"/>
      <c r="AQ5" s="277"/>
      <c r="AR5" s="277"/>
      <c r="AS5" s="277"/>
      <c r="AT5" s="277"/>
      <c r="AU5" s="277"/>
      <c r="AV5" s="277"/>
      <c r="AW5" s="277"/>
      <c r="AX5" s="277"/>
      <c r="AY5" s="277"/>
      <c r="AZ5" s="277"/>
      <c r="BA5" s="277"/>
      <c r="BX5" s="126" t="s">
        <v>7</v>
      </c>
      <c r="DD5" s="126" t="s">
        <v>8</v>
      </c>
      <c r="EJ5" s="126" t="s">
        <v>9</v>
      </c>
    </row>
    <row r="6" spans="2:250" ht="0.95" customHeight="1" x14ac:dyDescent="0.2">
      <c r="D6" s="127"/>
      <c r="G6" s="127"/>
      <c r="H6" s="127"/>
      <c r="I6" s="127"/>
      <c r="J6" s="127"/>
    </row>
    <row r="7" spans="2:250" ht="0.95" customHeight="1" x14ac:dyDescent="0.25">
      <c r="B7" s="278" t="s">
        <v>35</v>
      </c>
      <c r="C7" s="279"/>
      <c r="D7" s="279"/>
      <c r="E7" s="279"/>
      <c r="F7" s="279"/>
      <c r="G7" s="279"/>
      <c r="H7" s="279"/>
      <c r="I7" s="279"/>
      <c r="J7" s="279"/>
      <c r="K7" s="279"/>
      <c r="L7" s="279"/>
      <c r="M7" s="279"/>
      <c r="N7" s="279"/>
      <c r="O7" s="279"/>
      <c r="P7" s="279"/>
      <c r="Q7" s="279"/>
      <c r="R7" s="279"/>
      <c r="S7" s="279"/>
      <c r="T7" s="279"/>
      <c r="U7" s="279"/>
      <c r="V7" s="279"/>
      <c r="W7" s="279"/>
      <c r="X7" s="279"/>
      <c r="Y7" s="279"/>
      <c r="Z7" s="279"/>
      <c r="AA7" s="279"/>
      <c r="AB7" s="279"/>
      <c r="AC7" s="279"/>
      <c r="AD7" s="279"/>
      <c r="AE7" s="279"/>
      <c r="AF7" s="279"/>
      <c r="AG7" s="279"/>
      <c r="AH7" s="279"/>
      <c r="AI7" s="279"/>
      <c r="AJ7" s="279"/>
      <c r="AK7" s="280">
        <f>'Vorruhe und Lücken'!AK8</f>
        <v>44926</v>
      </c>
      <c r="AL7" s="281"/>
      <c r="AM7" s="281"/>
      <c r="AN7" s="281"/>
      <c r="AO7" s="281"/>
      <c r="AP7" s="281"/>
      <c r="AQ7" s="281"/>
      <c r="AR7" s="281"/>
      <c r="AS7" s="281"/>
      <c r="AT7" s="281"/>
      <c r="AU7" s="281"/>
      <c r="AV7" s="281"/>
      <c r="AW7" s="281"/>
      <c r="AX7" s="281"/>
      <c r="AY7" s="281"/>
      <c r="AZ7" s="281"/>
      <c r="BA7" s="281"/>
      <c r="BB7" s="128"/>
      <c r="BC7" s="128"/>
      <c r="BD7" s="128"/>
      <c r="BE7" s="128"/>
    </row>
    <row r="8" spans="2:250" ht="0.95" customHeight="1" x14ac:dyDescent="0.25">
      <c r="B8" s="269">
        <f>'Vorruhe und Lücken'!EC8</f>
        <v>0</v>
      </c>
      <c r="C8" s="269"/>
      <c r="D8" s="269"/>
      <c r="E8" s="269"/>
      <c r="F8" s="269"/>
      <c r="G8" s="269"/>
      <c r="H8" s="269"/>
      <c r="I8" s="269"/>
      <c r="J8" s="269"/>
      <c r="K8" s="126" t="s">
        <v>44</v>
      </c>
      <c r="Q8" s="282" t="str">
        <f>'Vorruhe und Lücken'!EQ8</f>
        <v>Vorruhe oh. Vers-Zeit</v>
      </c>
      <c r="R8" s="282"/>
      <c r="S8" s="282"/>
      <c r="T8" s="282"/>
      <c r="U8" s="282"/>
      <c r="V8" s="282"/>
      <c r="W8" s="282"/>
      <c r="X8" s="282"/>
      <c r="Y8" s="282"/>
      <c r="Z8" s="282"/>
      <c r="AA8" s="282"/>
      <c r="AB8" s="282"/>
      <c r="AC8" s="282"/>
      <c r="AD8" s="282"/>
      <c r="AE8" s="282"/>
      <c r="AF8" s="282"/>
      <c r="AG8" s="282"/>
      <c r="AH8" s="282"/>
      <c r="AI8" s="282"/>
      <c r="AJ8" s="282"/>
      <c r="AK8" s="282"/>
      <c r="AL8" s="282"/>
      <c r="AM8" s="282"/>
      <c r="AN8" s="282"/>
      <c r="AO8" s="282"/>
      <c r="AP8" s="282"/>
      <c r="AQ8" s="282"/>
      <c r="AR8" s="282"/>
      <c r="AS8" s="282"/>
      <c r="AT8" s="282"/>
      <c r="AU8" s="282"/>
      <c r="AV8" s="282"/>
      <c r="AW8" s="282"/>
      <c r="AX8" s="282"/>
      <c r="AY8" s="282"/>
      <c r="AZ8" s="282"/>
      <c r="BA8" s="282"/>
      <c r="BK8" s="93"/>
      <c r="BL8" s="93"/>
      <c r="BM8" s="93"/>
      <c r="BN8" s="93"/>
      <c r="BO8" s="269">
        <f>'Vorruhe und Lücken'!GP8</f>
        <v>0</v>
      </c>
      <c r="BP8" s="269"/>
      <c r="BQ8" s="269"/>
      <c r="BR8" s="269"/>
      <c r="BS8" s="269"/>
      <c r="BT8" s="269"/>
      <c r="BU8" s="269"/>
      <c r="BV8" s="269"/>
      <c r="BW8" s="126" t="s">
        <v>44</v>
      </c>
      <c r="CC8" s="282" t="str">
        <f>'Vorruhe und Lücken'!HD8</f>
        <v>Vorruhe oh. Vers-Zeit</v>
      </c>
      <c r="CD8" s="282"/>
      <c r="CE8" s="282"/>
      <c r="CF8" s="282"/>
      <c r="CG8" s="282"/>
      <c r="CH8" s="282"/>
      <c r="CI8" s="282"/>
      <c r="CJ8" s="282"/>
      <c r="CK8" s="282"/>
      <c r="CL8" s="282"/>
      <c r="CM8" s="282"/>
      <c r="CN8" s="282"/>
      <c r="CO8" s="282"/>
      <c r="CP8" s="282"/>
      <c r="CQ8" s="282"/>
      <c r="CR8" s="282"/>
      <c r="CS8" s="282"/>
      <c r="CT8" s="282"/>
      <c r="CU8" s="282"/>
      <c r="CV8" s="282"/>
      <c r="CW8" s="282"/>
      <c r="CX8" s="282"/>
      <c r="CY8" s="282"/>
      <c r="CZ8" s="282"/>
      <c r="DA8" s="282"/>
      <c r="DB8" s="282"/>
      <c r="DC8" s="282"/>
      <c r="DD8" s="282"/>
      <c r="DE8" s="282"/>
      <c r="DF8" s="282"/>
      <c r="DG8" s="282"/>
      <c r="DH8" s="282"/>
      <c r="DI8" s="282"/>
      <c r="DJ8" s="282"/>
      <c r="DK8" s="282"/>
      <c r="DL8" s="282"/>
      <c r="DM8" s="282"/>
      <c r="DN8" s="282"/>
      <c r="EC8" s="269">
        <f>'Vorruhe und Lücken'!EC9</f>
        <v>0</v>
      </c>
      <c r="ED8" s="269"/>
      <c r="EE8" s="269"/>
      <c r="EF8" s="269"/>
      <c r="EG8" s="269"/>
      <c r="EH8" s="269"/>
      <c r="EI8" s="269"/>
      <c r="EJ8" s="269"/>
      <c r="EK8" s="126" t="s">
        <v>44</v>
      </c>
      <c r="EQ8" s="282" t="str">
        <f>'Vorruhe und Lücken'!EQ9</f>
        <v>Vorruhe mit Vers-Zeit</v>
      </c>
      <c r="ER8" s="282"/>
      <c r="ES8" s="282"/>
      <c r="ET8" s="282"/>
      <c r="EU8" s="282"/>
      <c r="EV8" s="282"/>
      <c r="EW8" s="282"/>
      <c r="EX8" s="282"/>
      <c r="EY8" s="282"/>
      <c r="EZ8" s="282"/>
      <c r="FA8" s="282"/>
      <c r="FB8" s="282"/>
      <c r="FC8" s="282"/>
      <c r="FD8" s="282"/>
      <c r="FE8" s="282"/>
      <c r="FF8" s="282"/>
      <c r="FG8" s="282"/>
      <c r="FH8" s="282"/>
      <c r="FI8" s="282"/>
      <c r="FJ8" s="282"/>
      <c r="FK8" s="282"/>
      <c r="FL8" s="282"/>
      <c r="FM8" s="282"/>
      <c r="FN8" s="282"/>
      <c r="FO8" s="282"/>
      <c r="FP8" s="282"/>
      <c r="FQ8" s="282"/>
      <c r="FR8" s="282"/>
      <c r="FS8" s="282"/>
      <c r="FT8" s="282"/>
      <c r="FU8" s="282"/>
      <c r="FV8" s="282"/>
      <c r="FW8" s="282"/>
      <c r="FX8" s="282"/>
      <c r="FY8" s="282"/>
      <c r="FZ8" s="282"/>
      <c r="GA8" s="282"/>
      <c r="GB8" s="282"/>
      <c r="GP8" s="269">
        <f>'Vorruhe und Lücken'!GP9</f>
        <v>0</v>
      </c>
      <c r="GQ8" s="269"/>
      <c r="GR8" s="269"/>
      <c r="GS8" s="269"/>
      <c r="GT8" s="269"/>
      <c r="GU8" s="269"/>
      <c r="GV8" s="269"/>
      <c r="GW8" s="269"/>
      <c r="GX8" s="126" t="s">
        <v>44</v>
      </c>
      <c r="HD8" s="282" t="str">
        <f>'Vorruhe und Lücken'!HD9</f>
        <v>Vorruhe mit Vers-Zeit</v>
      </c>
      <c r="HE8" s="282"/>
      <c r="HF8" s="282"/>
      <c r="HG8" s="282"/>
      <c r="HH8" s="282"/>
      <c r="HI8" s="282"/>
      <c r="HJ8" s="282"/>
      <c r="HK8" s="282"/>
      <c r="HL8" s="282"/>
      <c r="HM8" s="282"/>
      <c r="HN8" s="282"/>
      <c r="HO8" s="282"/>
      <c r="HP8" s="282"/>
      <c r="HQ8" s="282"/>
      <c r="HR8" s="282"/>
      <c r="HS8" s="282"/>
      <c r="HT8" s="282"/>
      <c r="HU8" s="282"/>
      <c r="HV8" s="282"/>
      <c r="HW8" s="282"/>
      <c r="HX8" s="282"/>
      <c r="HY8" s="282"/>
      <c r="HZ8" s="282"/>
      <c r="IA8" s="282"/>
      <c r="IB8" s="282"/>
      <c r="IC8" s="282"/>
      <c r="ID8" s="282"/>
      <c r="IE8" s="282"/>
      <c r="IF8" s="282"/>
      <c r="IG8" s="282"/>
      <c r="IH8" s="282"/>
      <c r="II8" s="282"/>
      <c r="IJ8" s="282"/>
      <c r="IK8" s="282"/>
      <c r="IL8" s="282"/>
      <c r="IM8" s="282"/>
      <c r="IN8" s="282"/>
      <c r="IO8" s="282"/>
      <c r="IP8" s="282"/>
    </row>
    <row r="9" spans="2:250" ht="0.95" customHeight="1" x14ac:dyDescent="0.25">
      <c r="B9" s="278" t="s">
        <v>50</v>
      </c>
      <c r="C9" s="279"/>
      <c r="D9" s="279"/>
      <c r="E9" s="279"/>
      <c r="F9" s="279"/>
      <c r="G9" s="279"/>
      <c r="H9" s="279"/>
      <c r="I9" s="279"/>
      <c r="J9" s="279"/>
      <c r="K9" s="279"/>
      <c r="L9" s="279"/>
      <c r="M9" s="279"/>
      <c r="N9" s="279"/>
      <c r="O9" s="279"/>
      <c r="P9" s="279"/>
      <c r="Q9" s="279"/>
      <c r="R9" s="279"/>
      <c r="S9" s="279"/>
      <c r="T9" s="279"/>
      <c r="U9" s="279"/>
      <c r="V9" s="279"/>
      <c r="W9" s="279"/>
      <c r="X9" s="279"/>
      <c r="Y9" s="279"/>
      <c r="Z9" s="279"/>
      <c r="AA9" s="279"/>
      <c r="AB9" s="279"/>
      <c r="AC9" s="279"/>
      <c r="AD9" s="279"/>
      <c r="AE9" s="279"/>
      <c r="AF9" s="279"/>
      <c r="AG9" s="279"/>
      <c r="AH9" s="279"/>
      <c r="AI9" s="279"/>
      <c r="AJ9" s="279"/>
      <c r="AK9" s="283">
        <f>'Vorruhe und Lücken'!AK11</f>
        <v>0</v>
      </c>
      <c r="AL9" s="265"/>
      <c r="AM9" s="265"/>
      <c r="AN9" s="265"/>
      <c r="AO9" s="265"/>
      <c r="AP9" s="265"/>
      <c r="AQ9" s="265"/>
      <c r="AR9" s="265"/>
      <c r="AS9" s="265"/>
      <c r="AT9" s="129" t="s">
        <v>44</v>
      </c>
      <c r="AY9" s="93"/>
      <c r="AZ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S9" s="130"/>
      <c r="FT9" s="130"/>
      <c r="FU9" s="130"/>
      <c r="FV9" s="130"/>
      <c r="FW9" s="130"/>
      <c r="FX9" s="130"/>
      <c r="FY9" s="130"/>
      <c r="FZ9" s="130"/>
      <c r="GA9" s="130"/>
      <c r="GB9" s="130"/>
      <c r="GC9" s="130"/>
      <c r="GD9" s="130"/>
      <c r="GE9" s="130"/>
      <c r="GF9" s="130"/>
      <c r="GG9" s="130"/>
      <c r="GH9" s="130"/>
      <c r="GI9" s="130"/>
      <c r="GJ9" s="130"/>
      <c r="GK9" s="130"/>
      <c r="GL9" s="130"/>
      <c r="GM9" s="130"/>
      <c r="GN9" s="130"/>
      <c r="GO9" s="130"/>
      <c r="GP9" s="130"/>
      <c r="GQ9" s="130"/>
      <c r="GR9" s="130"/>
      <c r="GS9" s="130"/>
      <c r="GT9" s="130"/>
      <c r="GU9" s="130"/>
      <c r="GV9" s="130"/>
      <c r="GW9" s="130"/>
      <c r="GX9" s="130"/>
      <c r="GY9" s="130"/>
      <c r="GZ9" s="130"/>
      <c r="HA9" s="130"/>
      <c r="HB9" s="130"/>
      <c r="HC9" s="130"/>
    </row>
    <row r="10" spans="2:250" ht="0.95" customHeight="1" x14ac:dyDescent="0.25">
      <c r="B10" s="127"/>
      <c r="C10" s="127"/>
      <c r="AJ10" s="127"/>
      <c r="AK10" s="127"/>
      <c r="AL10" s="127"/>
      <c r="AM10" s="127"/>
      <c r="AN10" s="127"/>
      <c r="AO10" s="127"/>
      <c r="AP10" s="127"/>
      <c r="AQ10" s="127"/>
      <c r="AR10" s="127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S10" s="130"/>
      <c r="FT10" s="130"/>
      <c r="FU10" s="130"/>
      <c r="FV10" s="130"/>
      <c r="FW10" s="130"/>
      <c r="FX10" s="130"/>
      <c r="FY10" s="130"/>
      <c r="FZ10" s="130"/>
      <c r="GA10" s="130"/>
      <c r="GB10" s="130"/>
      <c r="GC10" s="130"/>
      <c r="GD10" s="130"/>
      <c r="GE10" s="130"/>
      <c r="GF10" s="130"/>
      <c r="GG10" s="130"/>
      <c r="GH10" s="130"/>
      <c r="GI10" s="130"/>
      <c r="GJ10" s="130"/>
      <c r="GK10" s="130"/>
      <c r="GL10" s="130"/>
      <c r="GM10" s="130"/>
      <c r="GN10" s="130"/>
      <c r="GO10" s="130"/>
      <c r="GP10" s="130"/>
      <c r="GQ10" s="130"/>
      <c r="GR10" s="130"/>
      <c r="GS10" s="130"/>
      <c r="GT10" s="130"/>
      <c r="GU10" s="130"/>
      <c r="GV10" s="130"/>
      <c r="GW10" s="130"/>
      <c r="GX10" s="130"/>
      <c r="GY10" s="130"/>
      <c r="GZ10" s="130"/>
      <c r="HA10" s="130"/>
      <c r="HB10" s="130"/>
      <c r="HC10" s="130"/>
    </row>
    <row r="11" spans="2:250" ht="0.95" customHeight="1" x14ac:dyDescent="0.25">
      <c r="B11" s="127"/>
      <c r="C11" s="127"/>
      <c r="AJ11" s="127"/>
      <c r="AK11" s="127"/>
      <c r="AL11" s="127"/>
      <c r="AM11" s="127"/>
      <c r="AN11" s="127"/>
      <c r="AO11" s="127"/>
      <c r="AP11" s="127"/>
      <c r="AQ11" s="127"/>
      <c r="AR11" s="127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S11" s="130"/>
      <c r="FT11" s="130"/>
      <c r="FU11" s="130"/>
      <c r="FV11" s="130"/>
      <c r="FW11" s="130"/>
      <c r="FX11" s="130"/>
      <c r="FY11" s="130"/>
      <c r="FZ11" s="130"/>
      <c r="GA11" s="130"/>
      <c r="GB11" s="130"/>
      <c r="GC11" s="130"/>
      <c r="GD11" s="130"/>
      <c r="GE11" s="130"/>
      <c r="GF11" s="130"/>
      <c r="GG11" s="130"/>
      <c r="GH11" s="130"/>
      <c r="GI11" s="130"/>
      <c r="GJ11" s="130"/>
      <c r="GK11" s="130"/>
      <c r="GL11" s="130"/>
      <c r="GM11" s="130"/>
      <c r="GN11" s="130"/>
      <c r="GO11" s="130"/>
      <c r="GP11" s="130"/>
      <c r="GQ11" s="130"/>
      <c r="GR11" s="130"/>
      <c r="GS11" s="130"/>
      <c r="GT11" s="130"/>
      <c r="GU11" s="130"/>
      <c r="GV11" s="130"/>
      <c r="GW11" s="130"/>
      <c r="GX11" s="130"/>
      <c r="GY11" s="130"/>
      <c r="GZ11" s="130"/>
      <c r="HA11" s="130"/>
      <c r="HB11" s="130"/>
      <c r="HC11" s="130"/>
    </row>
    <row r="19" spans="2:261" ht="0.95" customHeight="1" x14ac:dyDescent="0.25">
      <c r="B19" s="131"/>
      <c r="AK19" s="284"/>
      <c r="AL19" s="276"/>
      <c r="AM19" s="276"/>
      <c r="AN19" s="276"/>
      <c r="AO19" s="276"/>
      <c r="AP19" s="276"/>
      <c r="AQ19" s="276"/>
      <c r="AR19" s="276"/>
      <c r="AS19" s="276"/>
      <c r="AT19" s="276"/>
      <c r="AU19" s="276"/>
      <c r="AV19" s="276"/>
      <c r="AW19" s="276"/>
      <c r="AX19" s="276"/>
      <c r="AY19" s="276"/>
      <c r="AZ19" s="276"/>
      <c r="BA19" s="277"/>
      <c r="BB19" s="132"/>
    </row>
    <row r="20" spans="2:261" ht="0.95" customHeight="1" x14ac:dyDescent="0.25">
      <c r="Q20" s="132"/>
      <c r="R20" s="132"/>
      <c r="S20" s="133"/>
      <c r="T20" s="133"/>
      <c r="AK20" s="269"/>
      <c r="AL20" s="288"/>
      <c r="AM20" s="288"/>
      <c r="AN20" s="288"/>
      <c r="AO20" s="288"/>
      <c r="AP20" s="288"/>
      <c r="AQ20" s="288"/>
      <c r="AR20" s="288"/>
      <c r="AS20" s="268"/>
      <c r="AT20" s="268"/>
      <c r="AU20" s="268"/>
      <c r="AV20" s="268"/>
      <c r="AW20" s="268"/>
      <c r="AX20" s="268"/>
      <c r="AY20" s="268"/>
      <c r="AZ20" s="268"/>
      <c r="BA20" s="268"/>
      <c r="HD20" s="285"/>
      <c r="HE20" s="258"/>
      <c r="HF20" s="258"/>
      <c r="HG20" s="258"/>
      <c r="HH20" s="258"/>
      <c r="HI20" s="258"/>
      <c r="HJ20" s="258"/>
      <c r="HK20" s="258"/>
      <c r="HL20" s="258"/>
      <c r="HM20" s="258"/>
      <c r="HN20" s="258"/>
      <c r="HO20" s="258"/>
      <c r="HP20" s="258"/>
      <c r="HQ20" s="258"/>
      <c r="HR20" s="258"/>
      <c r="HS20" s="258"/>
      <c r="HT20" s="258"/>
      <c r="HU20" s="258"/>
      <c r="HV20" s="258"/>
      <c r="HW20" s="258"/>
      <c r="HX20" s="134"/>
    </row>
    <row r="21" spans="2:261" s="135" customFormat="1" ht="0.95" customHeight="1" x14ac:dyDescent="0.25"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K21" s="289"/>
      <c r="AL21" s="290"/>
      <c r="AM21" s="290"/>
      <c r="AN21" s="290"/>
      <c r="AO21" s="290"/>
      <c r="AP21" s="290"/>
      <c r="AQ21" s="290"/>
      <c r="AR21" s="290"/>
      <c r="AS21" s="290"/>
      <c r="AT21" s="290"/>
      <c r="AU21" s="290"/>
      <c r="AV21" s="290"/>
      <c r="AW21" s="290"/>
      <c r="AX21" s="290"/>
      <c r="AY21" s="290"/>
      <c r="AZ21" s="290"/>
      <c r="BA21" s="268"/>
      <c r="BB21" s="93"/>
      <c r="HD21" s="285"/>
      <c r="HE21" s="258"/>
      <c r="HF21" s="258"/>
      <c r="HG21" s="258"/>
      <c r="HH21" s="258"/>
      <c r="HI21" s="258"/>
      <c r="HJ21" s="258"/>
      <c r="HK21" s="258"/>
      <c r="HL21" s="258"/>
      <c r="HM21" s="258"/>
      <c r="HN21" s="258"/>
      <c r="HO21" s="258"/>
      <c r="HP21" s="258"/>
      <c r="HQ21" s="258"/>
      <c r="HR21" s="258"/>
      <c r="HS21" s="258"/>
      <c r="HT21" s="258"/>
      <c r="HU21" s="258"/>
      <c r="HV21" s="258"/>
      <c r="HW21" s="258"/>
      <c r="HY21" s="272"/>
      <c r="HZ21" s="276"/>
      <c r="IA21" s="276"/>
      <c r="IB21" s="276"/>
      <c r="IC21" s="276"/>
      <c r="ID21" s="276"/>
      <c r="IE21" s="276"/>
      <c r="IF21" s="276"/>
      <c r="IG21" s="276"/>
      <c r="IH21" s="276"/>
      <c r="II21" s="275"/>
      <c r="IJ21" s="276"/>
      <c r="IK21" s="276"/>
      <c r="IL21" s="276"/>
      <c r="IM21" s="276"/>
      <c r="IN21" s="276"/>
      <c r="IO21" s="276"/>
      <c r="IP21" s="276"/>
      <c r="IW21" s="126"/>
      <c r="IX21" s="126"/>
      <c r="IY21" s="126"/>
      <c r="IZ21" s="126"/>
      <c r="JA21" s="126"/>
    </row>
    <row r="22" spans="2:261" ht="0.95" customHeight="1" x14ac:dyDescent="0.25">
      <c r="B22" s="282"/>
      <c r="C22" s="268"/>
      <c r="D22" s="268"/>
      <c r="E22" s="268"/>
      <c r="F22" s="268"/>
      <c r="G22" s="268"/>
      <c r="H22" s="268"/>
      <c r="I22" s="268"/>
      <c r="J22" s="285"/>
      <c r="K22" s="274"/>
      <c r="L22" s="274"/>
      <c r="M22" s="274"/>
      <c r="N22" s="274"/>
      <c r="O22" s="274"/>
      <c r="P22" s="274"/>
      <c r="Q22" s="274"/>
      <c r="R22" s="274"/>
      <c r="S22" s="274"/>
      <c r="T22" s="274"/>
      <c r="U22" s="274"/>
      <c r="V22" s="274"/>
      <c r="W22" s="274"/>
      <c r="X22" s="274"/>
      <c r="Y22" s="274"/>
      <c r="Z22" s="274"/>
      <c r="AA22" s="274"/>
      <c r="AB22" s="274"/>
      <c r="AC22" s="274"/>
      <c r="AD22" s="274"/>
      <c r="AE22" s="274"/>
      <c r="AF22" s="274"/>
      <c r="AG22" s="274"/>
      <c r="AH22" s="274"/>
      <c r="AI22" s="274"/>
      <c r="AJ22" s="274"/>
      <c r="AK22" s="274"/>
      <c r="AL22" s="274"/>
      <c r="AM22" s="274"/>
      <c r="AN22" s="274"/>
      <c r="AO22" s="274"/>
      <c r="AP22" s="274"/>
      <c r="AQ22" s="274"/>
      <c r="AR22" s="274"/>
      <c r="AS22" s="274"/>
      <c r="AU22" s="286"/>
      <c r="AV22" s="287"/>
      <c r="AW22" s="287"/>
      <c r="AX22" s="287"/>
      <c r="AY22" s="279"/>
      <c r="AZ22" s="279"/>
      <c r="BA22" s="279"/>
      <c r="BB22" s="93"/>
      <c r="HD22" s="285"/>
      <c r="HE22" s="258"/>
      <c r="HF22" s="258"/>
      <c r="HG22" s="258"/>
      <c r="HH22" s="258"/>
      <c r="HI22" s="258"/>
      <c r="HJ22" s="258"/>
      <c r="HK22" s="258"/>
      <c r="HL22" s="258"/>
      <c r="HM22" s="258"/>
      <c r="HN22" s="258"/>
      <c r="HO22" s="258"/>
      <c r="HP22" s="258"/>
      <c r="HQ22" s="258"/>
      <c r="HR22" s="258"/>
      <c r="HS22" s="258"/>
      <c r="HT22" s="258"/>
      <c r="HU22" s="258"/>
      <c r="HV22" s="258"/>
      <c r="HW22" s="258"/>
      <c r="HX22" s="134"/>
      <c r="HY22" s="275"/>
      <c r="HZ22" s="276"/>
      <c r="IA22" s="276"/>
      <c r="IB22" s="276"/>
      <c r="IC22" s="276"/>
      <c r="ID22" s="276"/>
      <c r="IE22" s="276"/>
      <c r="IF22" s="276"/>
      <c r="IG22" s="276"/>
      <c r="IH22" s="276"/>
      <c r="II22" s="275"/>
      <c r="IJ22" s="276"/>
      <c r="IK22" s="276"/>
      <c r="IL22" s="276"/>
      <c r="IM22" s="276"/>
      <c r="IN22" s="276"/>
      <c r="IO22" s="276"/>
      <c r="IP22" s="276"/>
      <c r="JA22" s="93"/>
    </row>
    <row r="23" spans="2:261" ht="0.95" customHeight="1" x14ac:dyDescent="0.25">
      <c r="B23" s="268"/>
      <c r="C23" s="268"/>
      <c r="D23" s="268"/>
      <c r="E23" s="268"/>
      <c r="F23" s="268"/>
      <c r="G23" s="268"/>
      <c r="H23" s="268"/>
      <c r="I23" s="268"/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Z23" s="268"/>
      <c r="AA23" s="268"/>
      <c r="AB23" s="268"/>
      <c r="AC23" s="268"/>
      <c r="AD23" s="268"/>
      <c r="AE23" s="268"/>
      <c r="AF23" s="268"/>
      <c r="AG23" s="268"/>
      <c r="AH23" s="268"/>
      <c r="AI23" s="268"/>
      <c r="AJ23" s="268"/>
      <c r="AK23" s="268"/>
      <c r="AL23" s="268"/>
      <c r="AM23" s="268"/>
      <c r="AN23" s="268"/>
      <c r="AO23" s="268"/>
      <c r="AP23" s="268"/>
      <c r="AQ23" s="268"/>
      <c r="AR23" s="268"/>
      <c r="AS23" s="268"/>
      <c r="AU23" s="287"/>
      <c r="AV23" s="287"/>
      <c r="AW23" s="287"/>
      <c r="AX23" s="287"/>
      <c r="AY23" s="279"/>
      <c r="AZ23" s="279"/>
      <c r="BA23" s="279"/>
      <c r="BB23" s="93"/>
      <c r="HD23" s="258"/>
      <c r="HE23" s="258"/>
      <c r="HF23" s="258"/>
      <c r="HG23" s="258"/>
      <c r="HH23" s="258"/>
      <c r="HI23" s="258"/>
      <c r="HJ23" s="258"/>
      <c r="HK23" s="258"/>
      <c r="HL23" s="258"/>
      <c r="HM23" s="258"/>
      <c r="HN23" s="258"/>
      <c r="HO23" s="258"/>
      <c r="HP23" s="258"/>
      <c r="HQ23" s="258"/>
      <c r="HR23" s="258"/>
      <c r="HS23" s="258"/>
      <c r="HT23" s="258"/>
      <c r="HU23" s="258"/>
      <c r="HV23" s="258"/>
      <c r="HW23" s="258"/>
      <c r="HX23" s="134"/>
      <c r="HY23" s="276"/>
      <c r="HZ23" s="276"/>
      <c r="IA23" s="276"/>
      <c r="IB23" s="276"/>
      <c r="IC23" s="276"/>
      <c r="ID23" s="276"/>
      <c r="IE23" s="276"/>
      <c r="IF23" s="276"/>
      <c r="IG23" s="276"/>
      <c r="IH23" s="276"/>
      <c r="II23" s="276"/>
      <c r="IJ23" s="276"/>
      <c r="IK23" s="276"/>
      <c r="IL23" s="276"/>
      <c r="IM23" s="276"/>
      <c r="IN23" s="276"/>
      <c r="IO23" s="276"/>
      <c r="IP23" s="276"/>
    </row>
    <row r="24" spans="2:261" s="135" customFormat="1" ht="0.95" customHeight="1" x14ac:dyDescent="0.25">
      <c r="B24" s="126"/>
      <c r="C24" s="126"/>
      <c r="D24" s="126"/>
      <c r="E24" s="126"/>
      <c r="F24" s="126"/>
      <c r="G24" s="126"/>
      <c r="H24" s="126"/>
      <c r="I24" s="126"/>
      <c r="J24" s="285"/>
      <c r="K24" s="274"/>
      <c r="L24" s="274"/>
      <c r="M24" s="274"/>
      <c r="N24" s="274"/>
      <c r="O24" s="274"/>
      <c r="P24" s="274"/>
      <c r="Q24" s="274"/>
      <c r="R24" s="274"/>
      <c r="S24" s="274"/>
      <c r="T24" s="274"/>
      <c r="U24" s="274"/>
      <c r="V24" s="274"/>
      <c r="W24" s="274"/>
      <c r="X24" s="274"/>
      <c r="Y24" s="274"/>
      <c r="Z24" s="274"/>
      <c r="AA24" s="274"/>
      <c r="AB24" s="274"/>
      <c r="AC24" s="274"/>
      <c r="AD24" s="274"/>
      <c r="AE24" s="274"/>
      <c r="AF24" s="274"/>
      <c r="AG24" s="274"/>
      <c r="AH24" s="274"/>
      <c r="AI24" s="274"/>
      <c r="AJ24" s="274"/>
      <c r="AK24" s="274"/>
      <c r="AL24" s="274"/>
      <c r="AM24" s="274"/>
      <c r="AN24" s="274"/>
      <c r="AO24" s="274"/>
      <c r="AP24" s="274"/>
      <c r="AQ24" s="274"/>
      <c r="AR24" s="274"/>
      <c r="AS24" s="274"/>
      <c r="AU24" s="286"/>
      <c r="AV24" s="287"/>
      <c r="AW24" s="287"/>
      <c r="AX24" s="287"/>
      <c r="AY24" s="279"/>
      <c r="AZ24" s="279"/>
      <c r="BA24" s="279"/>
      <c r="BB24" s="93"/>
      <c r="BC24" s="269"/>
      <c r="BD24" s="269"/>
      <c r="BE24" s="269"/>
      <c r="BF24" s="269"/>
      <c r="BG24" s="269"/>
      <c r="BH24" s="269"/>
      <c r="BI24" s="269"/>
      <c r="BJ24" s="269"/>
      <c r="BK24" s="269"/>
      <c r="BL24" s="269"/>
      <c r="BM24" s="269"/>
      <c r="BN24" s="269"/>
      <c r="BO24" s="269"/>
      <c r="BP24" s="269"/>
      <c r="BQ24" s="269"/>
      <c r="BR24" s="269"/>
      <c r="BS24" s="269"/>
      <c r="BT24" s="269"/>
      <c r="BU24" s="269"/>
      <c r="BV24" s="269"/>
      <c r="BW24" s="269"/>
      <c r="BX24" s="269"/>
      <c r="BY24" s="269"/>
      <c r="BZ24" s="269"/>
      <c r="CA24" s="269"/>
      <c r="CB24" s="269"/>
      <c r="CC24" s="269"/>
      <c r="CD24" s="269"/>
      <c r="CE24" s="269"/>
      <c r="CF24" s="269"/>
      <c r="CG24" s="269"/>
      <c r="CH24" s="269"/>
      <c r="CI24" s="269"/>
      <c r="CJ24" s="269"/>
      <c r="CK24" s="269"/>
      <c r="CL24" s="269"/>
      <c r="CM24" s="269"/>
      <c r="CN24" s="269"/>
      <c r="CO24" s="269"/>
      <c r="CP24" s="269"/>
      <c r="CQ24" s="269"/>
      <c r="CR24" s="269"/>
      <c r="CS24" s="269"/>
      <c r="CT24" s="269"/>
      <c r="CU24" s="269"/>
      <c r="CV24" s="269"/>
      <c r="CW24" s="269"/>
      <c r="CX24" s="269"/>
      <c r="CY24" s="269"/>
      <c r="CZ24" s="269"/>
      <c r="DA24" s="269"/>
      <c r="DB24" s="269"/>
      <c r="DC24" s="269"/>
      <c r="DD24" s="269"/>
      <c r="DE24" s="269"/>
      <c r="DF24" s="269"/>
      <c r="DG24" s="269"/>
      <c r="DH24" s="269"/>
      <c r="DI24" s="269"/>
      <c r="DJ24" s="269"/>
      <c r="DK24" s="269"/>
      <c r="DL24" s="269"/>
      <c r="DM24" s="269"/>
      <c r="DN24" s="269"/>
      <c r="DO24" s="269"/>
      <c r="DP24" s="269"/>
      <c r="DQ24" s="269"/>
      <c r="DR24" s="269"/>
      <c r="DS24" s="269"/>
      <c r="DT24" s="269"/>
      <c r="DU24" s="269"/>
      <c r="DV24" s="269"/>
      <c r="DW24" s="269"/>
      <c r="DX24" s="269"/>
      <c r="DY24" s="269"/>
      <c r="DZ24" s="269"/>
      <c r="EA24" s="269"/>
      <c r="EB24" s="269"/>
      <c r="EC24" s="269"/>
      <c r="ED24" s="269"/>
      <c r="EE24" s="269"/>
      <c r="EF24" s="269"/>
      <c r="EG24" s="269"/>
      <c r="EH24" s="269"/>
      <c r="EI24" s="269"/>
      <c r="EJ24" s="269"/>
      <c r="EK24" s="269"/>
      <c r="EL24" s="269"/>
      <c r="EM24" s="269"/>
      <c r="EN24" s="269"/>
      <c r="EO24" s="269"/>
      <c r="EP24" s="269"/>
      <c r="EQ24" s="269"/>
      <c r="ER24" s="269"/>
      <c r="ES24" s="269"/>
      <c r="ET24" s="269"/>
      <c r="EU24" s="269"/>
      <c r="EV24" s="269"/>
      <c r="EW24" s="269"/>
      <c r="EX24" s="269"/>
      <c r="EY24" s="269"/>
      <c r="EZ24" s="269"/>
      <c r="FA24" s="269"/>
      <c r="FB24" s="269"/>
      <c r="FC24" s="269"/>
      <c r="FD24" s="269"/>
      <c r="FE24" s="269"/>
      <c r="FF24" s="269"/>
      <c r="FG24" s="269"/>
      <c r="FH24" s="269"/>
      <c r="FI24" s="269"/>
      <c r="FJ24" s="269"/>
      <c r="FK24" s="269"/>
      <c r="FL24" s="269"/>
      <c r="FM24" s="269"/>
      <c r="FN24" s="269"/>
      <c r="FO24" s="269"/>
      <c r="FP24" s="269"/>
      <c r="FQ24" s="269"/>
      <c r="FR24" s="269"/>
      <c r="FS24" s="269"/>
      <c r="FT24" s="269"/>
      <c r="FU24" s="269"/>
      <c r="FV24" s="269"/>
      <c r="FW24" s="269"/>
      <c r="FX24" s="269"/>
      <c r="FY24" s="269"/>
      <c r="FZ24" s="269"/>
      <c r="GA24" s="269"/>
      <c r="GB24" s="269"/>
      <c r="GC24" s="269"/>
      <c r="GD24" s="269"/>
      <c r="GE24" s="269"/>
      <c r="GF24" s="269"/>
      <c r="GG24" s="269"/>
      <c r="GH24" s="269"/>
      <c r="GI24" s="269"/>
      <c r="GJ24" s="269"/>
      <c r="GK24" s="269"/>
      <c r="GL24" s="269"/>
      <c r="GM24" s="269"/>
      <c r="GN24" s="269"/>
      <c r="GO24" s="269"/>
      <c r="GP24" s="269"/>
      <c r="GQ24" s="269"/>
      <c r="GR24" s="269"/>
      <c r="GS24" s="269"/>
      <c r="GT24" s="269"/>
      <c r="GU24" s="269"/>
      <c r="GV24" s="269"/>
      <c r="GW24" s="269"/>
      <c r="GX24" s="269"/>
      <c r="GY24" s="269"/>
      <c r="GZ24" s="269"/>
      <c r="HA24" s="269"/>
      <c r="HB24" s="269"/>
      <c r="HD24" s="282"/>
      <c r="HE24" s="268"/>
      <c r="HF24" s="268"/>
      <c r="HG24" s="268"/>
      <c r="HH24" s="268"/>
      <c r="HI24" s="268"/>
      <c r="HJ24" s="268"/>
      <c r="HK24" s="268"/>
      <c r="HO24" s="282"/>
      <c r="HP24" s="268"/>
      <c r="HQ24" s="268"/>
      <c r="HR24" s="268"/>
      <c r="HS24" s="268"/>
      <c r="HT24" s="268"/>
      <c r="HU24" s="268"/>
      <c r="HV24" s="268"/>
      <c r="HY24" s="136"/>
      <c r="HZ24" s="137"/>
      <c r="IA24" s="137"/>
      <c r="IB24" s="137"/>
      <c r="IC24" s="137"/>
      <c r="ID24" s="137"/>
      <c r="IE24" s="137"/>
      <c r="IF24" s="137"/>
      <c r="IG24" s="137"/>
      <c r="IH24" s="137"/>
      <c r="II24" s="126"/>
      <c r="IJ24" s="134"/>
      <c r="IK24" s="134"/>
      <c r="IL24" s="134"/>
      <c r="IM24" s="134"/>
      <c r="IN24" s="134"/>
      <c r="IO24" s="134"/>
      <c r="IP24" s="138"/>
      <c r="IQ24" s="126"/>
      <c r="IR24" s="126"/>
      <c r="IS24" s="126"/>
      <c r="IT24" s="126"/>
      <c r="IU24" s="126"/>
      <c r="IV24" s="126"/>
      <c r="IW24" s="126"/>
      <c r="IX24" s="126"/>
      <c r="IY24" s="126"/>
      <c r="IZ24" s="126"/>
    </row>
    <row r="25" spans="2:261" ht="0.95" customHeight="1" x14ac:dyDescent="0.25">
      <c r="AI25" s="138"/>
      <c r="AJ25" s="139"/>
      <c r="AK25" s="139"/>
      <c r="AL25" s="139"/>
      <c r="AM25" s="139"/>
      <c r="AN25" s="139"/>
      <c r="AO25" s="139"/>
      <c r="AP25" s="139"/>
      <c r="AQ25" s="139"/>
      <c r="HB25" s="140"/>
      <c r="HD25" s="135"/>
      <c r="HG25" s="93"/>
      <c r="HH25" s="93"/>
      <c r="HI25" s="93"/>
      <c r="HJ25" s="93"/>
      <c r="HK25" s="93"/>
      <c r="HL25" s="93"/>
      <c r="HN25" s="93"/>
      <c r="HO25" s="93"/>
      <c r="HP25" s="93"/>
      <c r="HQ25" s="93"/>
      <c r="HS25" s="93"/>
      <c r="HT25" s="93"/>
      <c r="HU25" s="93"/>
      <c r="HV25" s="93"/>
      <c r="HW25" s="93"/>
      <c r="HX25" s="93"/>
    </row>
    <row r="26" spans="2:261" ht="0.95" customHeight="1" x14ac:dyDescent="0.25">
      <c r="B26" s="131"/>
      <c r="AK26" s="284"/>
      <c r="AL26" s="276"/>
      <c r="AM26" s="276"/>
      <c r="AN26" s="276"/>
      <c r="AO26" s="276"/>
      <c r="AP26" s="276"/>
      <c r="AQ26" s="276"/>
      <c r="AR26" s="276"/>
      <c r="AS26" s="276"/>
      <c r="AT26" s="276"/>
      <c r="AU26" s="276"/>
      <c r="AV26" s="276"/>
      <c r="AW26" s="276"/>
      <c r="AX26" s="276"/>
      <c r="AY26" s="276"/>
      <c r="AZ26" s="276"/>
      <c r="BA26" s="277"/>
      <c r="BB26" s="132"/>
      <c r="HD26" s="135"/>
      <c r="HE26" s="135"/>
      <c r="HF26" s="135"/>
      <c r="HG26" s="135"/>
      <c r="HH26" s="135"/>
      <c r="HI26" s="135"/>
      <c r="HJ26" s="135"/>
      <c r="HK26" s="135"/>
      <c r="HL26" s="135"/>
      <c r="HM26" s="135"/>
      <c r="HN26" s="135"/>
      <c r="HO26" s="135"/>
      <c r="HP26" s="135"/>
      <c r="HQ26" s="135"/>
      <c r="HR26" s="135"/>
      <c r="HS26" s="135"/>
      <c r="HT26" s="135"/>
      <c r="HU26" s="135"/>
      <c r="HV26" s="135"/>
      <c r="HW26" s="135"/>
      <c r="HX26" s="135"/>
      <c r="HY26" s="135"/>
      <c r="HZ26" s="135"/>
      <c r="IA26" s="135"/>
      <c r="IB26" s="135"/>
      <c r="IC26" s="135"/>
      <c r="ID26" s="135"/>
      <c r="IE26" s="135"/>
      <c r="IF26" s="135"/>
      <c r="IG26" s="135"/>
      <c r="IH26" s="135"/>
      <c r="II26" s="135"/>
      <c r="IJ26" s="135"/>
      <c r="IK26" s="135"/>
      <c r="IL26" s="135"/>
      <c r="IM26" s="135"/>
      <c r="IN26" s="135"/>
      <c r="IO26" s="135"/>
    </row>
    <row r="27" spans="2:261" ht="0.95" customHeight="1" x14ac:dyDescent="0.25">
      <c r="G27" s="138"/>
      <c r="H27" s="141"/>
      <c r="I27" s="141"/>
      <c r="J27" s="141"/>
      <c r="K27" s="141"/>
      <c r="L27" s="141"/>
      <c r="M27" s="141"/>
      <c r="N27" s="141"/>
      <c r="O27" s="141"/>
      <c r="P27" s="142"/>
      <c r="Q27" s="132"/>
      <c r="R27" s="132"/>
      <c r="S27" s="133"/>
      <c r="T27" s="133"/>
      <c r="AK27" s="269"/>
      <c r="AL27" s="288"/>
      <c r="AM27" s="288"/>
      <c r="AN27" s="288"/>
      <c r="AO27" s="288"/>
      <c r="AP27" s="288"/>
      <c r="AQ27" s="288"/>
      <c r="AR27" s="288"/>
      <c r="AS27" s="268"/>
      <c r="AT27" s="268"/>
      <c r="AU27" s="268"/>
      <c r="AV27" s="268"/>
      <c r="AW27" s="268"/>
      <c r="AX27" s="268"/>
      <c r="AY27" s="268"/>
      <c r="AZ27" s="268"/>
      <c r="BA27" s="268"/>
      <c r="HD27" s="285"/>
      <c r="HE27" s="258"/>
      <c r="HF27" s="258"/>
      <c r="HG27" s="258"/>
      <c r="HH27" s="258"/>
      <c r="HI27" s="258"/>
      <c r="HJ27" s="258"/>
      <c r="HK27" s="258"/>
      <c r="HL27" s="258"/>
      <c r="HM27" s="258"/>
      <c r="HN27" s="258"/>
      <c r="HO27" s="258"/>
      <c r="HP27" s="258"/>
      <c r="HQ27" s="258"/>
      <c r="HR27" s="258"/>
      <c r="HS27" s="258"/>
      <c r="HT27" s="258"/>
      <c r="HU27" s="258"/>
      <c r="HV27" s="258"/>
      <c r="HW27" s="258"/>
      <c r="HX27" s="134"/>
      <c r="HY27" s="272"/>
      <c r="HZ27" s="276"/>
      <c r="IA27" s="276"/>
      <c r="IB27" s="276"/>
      <c r="IC27" s="276"/>
      <c r="ID27" s="276"/>
      <c r="IE27" s="276"/>
      <c r="IF27" s="276"/>
      <c r="IG27" s="276"/>
      <c r="IH27" s="276"/>
      <c r="II27" s="275"/>
      <c r="IJ27" s="276"/>
      <c r="IK27" s="276"/>
      <c r="IL27" s="276"/>
      <c r="IM27" s="276"/>
      <c r="IN27" s="276"/>
      <c r="IO27" s="276"/>
      <c r="IP27" s="276"/>
    </row>
    <row r="28" spans="2:261" s="135" customFormat="1" ht="0.95" customHeight="1" x14ac:dyDescent="0.25"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K28" s="289"/>
      <c r="AL28" s="290"/>
      <c r="AM28" s="290"/>
      <c r="AN28" s="290"/>
      <c r="AO28" s="290"/>
      <c r="AP28" s="290"/>
      <c r="AQ28" s="290"/>
      <c r="AR28" s="290"/>
      <c r="AS28" s="290"/>
      <c r="AT28" s="290"/>
      <c r="AU28" s="290"/>
      <c r="AV28" s="290"/>
      <c r="AW28" s="290"/>
      <c r="AX28" s="290"/>
      <c r="AY28" s="290"/>
      <c r="AZ28" s="290"/>
      <c r="BA28" s="268"/>
      <c r="BB28" s="93"/>
      <c r="HD28" s="285"/>
      <c r="HE28" s="258"/>
      <c r="HF28" s="258"/>
      <c r="HG28" s="258"/>
      <c r="HH28" s="258"/>
      <c r="HI28" s="258"/>
      <c r="HJ28" s="258"/>
      <c r="HK28" s="258"/>
      <c r="HL28" s="258"/>
      <c r="HM28" s="258"/>
      <c r="HN28" s="258"/>
      <c r="HO28" s="258"/>
      <c r="HP28" s="258"/>
      <c r="HQ28" s="258"/>
      <c r="HR28" s="258"/>
      <c r="HS28" s="258"/>
      <c r="HT28" s="258"/>
      <c r="HU28" s="258"/>
      <c r="HV28" s="258"/>
      <c r="HW28" s="258"/>
      <c r="HY28" s="272"/>
      <c r="HZ28" s="276"/>
      <c r="IA28" s="276"/>
      <c r="IB28" s="276"/>
      <c r="IC28" s="276"/>
      <c r="ID28" s="276"/>
      <c r="IE28" s="276"/>
      <c r="IF28" s="276"/>
      <c r="IG28" s="276"/>
      <c r="IH28" s="276"/>
      <c r="II28" s="275"/>
      <c r="IJ28" s="276"/>
      <c r="IK28" s="276"/>
      <c r="IL28" s="276"/>
      <c r="IM28" s="276"/>
      <c r="IN28" s="276"/>
      <c r="IO28" s="276"/>
      <c r="IP28" s="276"/>
      <c r="IW28" s="126"/>
      <c r="IX28" s="126"/>
      <c r="IY28" s="126"/>
      <c r="IZ28" s="126"/>
      <c r="JA28" s="126"/>
    </row>
    <row r="29" spans="2:261" ht="0.95" customHeight="1" x14ac:dyDescent="0.25">
      <c r="B29" s="282"/>
      <c r="C29" s="268"/>
      <c r="D29" s="268"/>
      <c r="E29" s="268"/>
      <c r="F29" s="268"/>
      <c r="G29" s="268"/>
      <c r="H29" s="268"/>
      <c r="I29" s="268"/>
      <c r="J29" s="285"/>
      <c r="K29" s="274"/>
      <c r="L29" s="274"/>
      <c r="M29" s="274"/>
      <c r="N29" s="274"/>
      <c r="O29" s="274"/>
      <c r="P29" s="274"/>
      <c r="Q29" s="274"/>
      <c r="R29" s="274"/>
      <c r="S29" s="274"/>
      <c r="T29" s="274"/>
      <c r="U29" s="274"/>
      <c r="V29" s="274"/>
      <c r="W29" s="274"/>
      <c r="X29" s="274"/>
      <c r="Y29" s="274"/>
      <c r="Z29" s="274"/>
      <c r="AA29" s="274"/>
      <c r="AB29" s="274"/>
      <c r="AC29" s="274"/>
      <c r="AD29" s="274"/>
      <c r="AE29" s="274"/>
      <c r="AF29" s="274"/>
      <c r="AG29" s="274"/>
      <c r="AH29" s="274"/>
      <c r="AI29" s="274"/>
      <c r="AJ29" s="274"/>
      <c r="AK29" s="274"/>
      <c r="AL29" s="274"/>
      <c r="AM29" s="274"/>
      <c r="AN29" s="274"/>
      <c r="AO29" s="274"/>
      <c r="AP29" s="274"/>
      <c r="AQ29" s="274"/>
      <c r="AR29" s="274"/>
      <c r="AS29" s="274"/>
      <c r="AU29" s="286"/>
      <c r="AV29" s="287"/>
      <c r="AW29" s="287"/>
      <c r="AX29" s="287"/>
      <c r="AY29" s="279"/>
      <c r="AZ29" s="279"/>
      <c r="BA29" s="279"/>
      <c r="BB29" s="93"/>
      <c r="HD29" s="285"/>
      <c r="HE29" s="258"/>
      <c r="HF29" s="258"/>
      <c r="HG29" s="258"/>
      <c r="HH29" s="258"/>
      <c r="HI29" s="258"/>
      <c r="HJ29" s="258"/>
      <c r="HK29" s="258"/>
      <c r="HL29" s="258"/>
      <c r="HM29" s="258"/>
      <c r="HN29" s="258"/>
      <c r="HO29" s="258"/>
      <c r="HP29" s="258"/>
      <c r="HQ29" s="258"/>
      <c r="HR29" s="258"/>
      <c r="HS29" s="258"/>
      <c r="HT29" s="258"/>
      <c r="HU29" s="258"/>
      <c r="HV29" s="258"/>
      <c r="HW29" s="258"/>
      <c r="HX29" s="134"/>
      <c r="HY29" s="275"/>
      <c r="HZ29" s="276"/>
      <c r="IA29" s="276"/>
      <c r="IB29" s="276"/>
      <c r="IC29" s="276"/>
      <c r="ID29" s="276"/>
      <c r="IE29" s="276"/>
      <c r="IF29" s="276"/>
      <c r="IG29" s="276"/>
      <c r="IH29" s="276"/>
      <c r="II29" s="275"/>
      <c r="IJ29" s="276"/>
      <c r="IK29" s="276"/>
      <c r="IL29" s="276"/>
      <c r="IM29" s="276"/>
      <c r="IN29" s="276"/>
      <c r="IO29" s="276"/>
      <c r="IP29" s="276"/>
      <c r="JA29" s="93"/>
    </row>
    <row r="30" spans="2:261" ht="0.95" customHeight="1" x14ac:dyDescent="0.25">
      <c r="B30" s="268"/>
      <c r="C30" s="268"/>
      <c r="D30" s="268"/>
      <c r="E30" s="268"/>
      <c r="F30" s="268"/>
      <c r="G30" s="268"/>
      <c r="H30" s="268"/>
      <c r="I30" s="268"/>
      <c r="J30" s="268"/>
      <c r="K30" s="268"/>
      <c r="L30" s="268"/>
      <c r="M30" s="268"/>
      <c r="N30" s="268"/>
      <c r="O30" s="268"/>
      <c r="P30" s="268"/>
      <c r="Q30" s="268"/>
      <c r="R30" s="268"/>
      <c r="S30" s="268"/>
      <c r="T30" s="268"/>
      <c r="U30" s="268"/>
      <c r="V30" s="268"/>
      <c r="W30" s="268"/>
      <c r="X30" s="268"/>
      <c r="Y30" s="268"/>
      <c r="Z30" s="268"/>
      <c r="AA30" s="268"/>
      <c r="AB30" s="268"/>
      <c r="AC30" s="268"/>
      <c r="AD30" s="268"/>
      <c r="AE30" s="268"/>
      <c r="AF30" s="268"/>
      <c r="AG30" s="268"/>
      <c r="AH30" s="268"/>
      <c r="AI30" s="268"/>
      <c r="AJ30" s="268"/>
      <c r="AK30" s="268"/>
      <c r="AL30" s="268"/>
      <c r="AM30" s="268"/>
      <c r="AN30" s="268"/>
      <c r="AO30" s="268"/>
      <c r="AP30" s="268"/>
      <c r="AQ30" s="268"/>
      <c r="AR30" s="268"/>
      <c r="AS30" s="268"/>
      <c r="AU30" s="287"/>
      <c r="AV30" s="287"/>
      <c r="AW30" s="287"/>
      <c r="AX30" s="287"/>
      <c r="AY30" s="279"/>
      <c r="AZ30" s="279"/>
      <c r="BA30" s="279"/>
      <c r="BB30" s="93"/>
      <c r="HD30" s="258"/>
      <c r="HE30" s="258"/>
      <c r="HF30" s="258"/>
      <c r="HG30" s="258"/>
      <c r="HH30" s="258"/>
      <c r="HI30" s="258"/>
      <c r="HJ30" s="258"/>
      <c r="HK30" s="258"/>
      <c r="HL30" s="258"/>
      <c r="HM30" s="258"/>
      <c r="HN30" s="258"/>
      <c r="HO30" s="258"/>
      <c r="HP30" s="258"/>
      <c r="HQ30" s="258"/>
      <c r="HR30" s="258"/>
      <c r="HS30" s="258"/>
      <c r="HT30" s="258"/>
      <c r="HU30" s="258"/>
      <c r="HV30" s="258"/>
      <c r="HW30" s="258"/>
      <c r="HX30" s="134"/>
      <c r="HY30" s="276"/>
      <c r="HZ30" s="276"/>
      <c r="IA30" s="276"/>
      <c r="IB30" s="276"/>
      <c r="IC30" s="276"/>
      <c r="ID30" s="276"/>
      <c r="IE30" s="276"/>
      <c r="IF30" s="276"/>
      <c r="IG30" s="276"/>
      <c r="IH30" s="276"/>
      <c r="II30" s="276"/>
      <c r="IJ30" s="276"/>
      <c r="IK30" s="276"/>
      <c r="IL30" s="276"/>
      <c r="IM30" s="276"/>
      <c r="IN30" s="276"/>
      <c r="IO30" s="276"/>
      <c r="IP30" s="276"/>
    </row>
    <row r="31" spans="2:261" s="135" customFormat="1" ht="0.95" customHeight="1" x14ac:dyDescent="0.25">
      <c r="B31" s="126"/>
      <c r="C31" s="126"/>
      <c r="D31" s="126"/>
      <c r="E31" s="126"/>
      <c r="F31" s="126"/>
      <c r="G31" s="126"/>
      <c r="H31" s="126"/>
      <c r="I31" s="126"/>
      <c r="J31" s="285"/>
      <c r="K31" s="274"/>
      <c r="L31" s="274"/>
      <c r="M31" s="274"/>
      <c r="N31" s="274"/>
      <c r="O31" s="274"/>
      <c r="P31" s="274"/>
      <c r="Q31" s="274"/>
      <c r="R31" s="274"/>
      <c r="S31" s="274"/>
      <c r="T31" s="274"/>
      <c r="U31" s="274"/>
      <c r="V31" s="274"/>
      <c r="W31" s="274"/>
      <c r="X31" s="274"/>
      <c r="Y31" s="274"/>
      <c r="Z31" s="274"/>
      <c r="AA31" s="274"/>
      <c r="AB31" s="274"/>
      <c r="AC31" s="274"/>
      <c r="AD31" s="274"/>
      <c r="AE31" s="274"/>
      <c r="AF31" s="274"/>
      <c r="AG31" s="274"/>
      <c r="AH31" s="274"/>
      <c r="AI31" s="274"/>
      <c r="AJ31" s="274"/>
      <c r="AK31" s="274"/>
      <c r="AL31" s="274"/>
      <c r="AM31" s="274"/>
      <c r="AN31" s="274"/>
      <c r="AO31" s="274"/>
      <c r="AP31" s="274"/>
      <c r="AQ31" s="274"/>
      <c r="AR31" s="274"/>
      <c r="AS31" s="274"/>
      <c r="AU31" s="286"/>
      <c r="AV31" s="287"/>
      <c r="AW31" s="287"/>
      <c r="AX31" s="287"/>
      <c r="AY31" s="279"/>
      <c r="AZ31" s="279"/>
      <c r="BA31" s="279"/>
      <c r="BB31" s="93"/>
      <c r="BC31" s="269"/>
      <c r="BD31" s="269"/>
      <c r="BE31" s="269"/>
      <c r="BF31" s="269"/>
      <c r="BG31" s="269"/>
      <c r="BH31" s="269"/>
      <c r="BI31" s="269"/>
      <c r="BJ31" s="269"/>
      <c r="BK31" s="269"/>
      <c r="BL31" s="269"/>
      <c r="BM31" s="269"/>
      <c r="BN31" s="269"/>
      <c r="BO31" s="269"/>
      <c r="BP31" s="269"/>
      <c r="BQ31" s="269"/>
      <c r="BR31" s="269"/>
      <c r="BS31" s="269"/>
      <c r="BT31" s="269"/>
      <c r="BU31" s="269"/>
      <c r="BV31" s="269"/>
      <c r="BW31" s="269"/>
      <c r="BX31" s="269"/>
      <c r="BY31" s="269"/>
      <c r="BZ31" s="269"/>
      <c r="CA31" s="269"/>
      <c r="CB31" s="269"/>
      <c r="CC31" s="269"/>
      <c r="CD31" s="269"/>
      <c r="CE31" s="269"/>
      <c r="CF31" s="269"/>
      <c r="CG31" s="269"/>
      <c r="CH31" s="269"/>
      <c r="CI31" s="269"/>
      <c r="CJ31" s="269"/>
      <c r="CK31" s="269"/>
      <c r="CL31" s="269"/>
      <c r="CM31" s="269"/>
      <c r="CN31" s="269"/>
      <c r="CO31" s="269"/>
      <c r="CP31" s="269"/>
      <c r="CQ31" s="269"/>
      <c r="CR31" s="269"/>
      <c r="CS31" s="269"/>
      <c r="CT31" s="269"/>
      <c r="CU31" s="269"/>
      <c r="CV31" s="269"/>
      <c r="CW31" s="269"/>
      <c r="CX31" s="269"/>
      <c r="CY31" s="269"/>
      <c r="CZ31" s="269"/>
      <c r="DA31" s="269"/>
      <c r="DB31" s="269"/>
      <c r="DC31" s="269"/>
      <c r="DD31" s="269"/>
      <c r="DE31" s="269"/>
      <c r="DF31" s="269"/>
      <c r="DG31" s="269"/>
      <c r="DH31" s="269"/>
      <c r="DI31" s="269"/>
      <c r="DJ31" s="269"/>
      <c r="DK31" s="269"/>
      <c r="DL31" s="269"/>
      <c r="DM31" s="269"/>
      <c r="DN31" s="269"/>
      <c r="DO31" s="269"/>
      <c r="DP31" s="269"/>
      <c r="DQ31" s="269"/>
      <c r="DR31" s="269"/>
      <c r="DS31" s="269"/>
      <c r="DT31" s="269"/>
      <c r="DU31" s="269"/>
      <c r="DV31" s="269"/>
      <c r="DW31" s="269"/>
      <c r="DX31" s="269"/>
      <c r="DY31" s="269"/>
      <c r="DZ31" s="269"/>
      <c r="EA31" s="269"/>
      <c r="EB31" s="269"/>
      <c r="EC31" s="269"/>
      <c r="ED31" s="269"/>
      <c r="EE31" s="269"/>
      <c r="EF31" s="269"/>
      <c r="EG31" s="269"/>
      <c r="EH31" s="269"/>
      <c r="EI31" s="269"/>
      <c r="EJ31" s="269"/>
      <c r="EK31" s="269"/>
      <c r="EL31" s="269"/>
      <c r="EM31" s="269"/>
      <c r="EN31" s="269"/>
      <c r="EO31" s="269"/>
      <c r="EP31" s="269"/>
      <c r="EQ31" s="269"/>
      <c r="ER31" s="269"/>
      <c r="ES31" s="269"/>
      <c r="ET31" s="269"/>
      <c r="EU31" s="269"/>
      <c r="EV31" s="269"/>
      <c r="EW31" s="269"/>
      <c r="EX31" s="269"/>
      <c r="EY31" s="269"/>
      <c r="EZ31" s="269"/>
      <c r="FA31" s="269"/>
      <c r="FB31" s="269"/>
      <c r="FC31" s="269"/>
      <c r="FD31" s="269"/>
      <c r="FE31" s="269"/>
      <c r="FF31" s="269"/>
      <c r="FG31" s="269"/>
      <c r="FH31" s="269"/>
      <c r="FI31" s="269"/>
      <c r="FJ31" s="269"/>
      <c r="FK31" s="269"/>
      <c r="FL31" s="269"/>
      <c r="FM31" s="269"/>
      <c r="FN31" s="269"/>
      <c r="FO31" s="269"/>
      <c r="FP31" s="269"/>
      <c r="FQ31" s="269"/>
      <c r="FR31" s="269"/>
      <c r="FS31" s="269"/>
      <c r="FT31" s="269"/>
      <c r="FU31" s="269"/>
      <c r="FV31" s="269"/>
      <c r="FW31" s="269"/>
      <c r="FX31" s="269"/>
      <c r="FY31" s="269"/>
      <c r="FZ31" s="269"/>
      <c r="GA31" s="269"/>
      <c r="GB31" s="269"/>
      <c r="GC31" s="269"/>
      <c r="GD31" s="269"/>
      <c r="GE31" s="269"/>
      <c r="GF31" s="269"/>
      <c r="GG31" s="269"/>
      <c r="GH31" s="269"/>
      <c r="GI31" s="269"/>
      <c r="GJ31" s="269"/>
      <c r="GK31" s="269"/>
      <c r="GL31" s="269"/>
      <c r="GM31" s="269"/>
      <c r="GN31" s="269"/>
      <c r="GO31" s="269"/>
      <c r="GP31" s="269"/>
      <c r="GQ31" s="269"/>
      <c r="GR31" s="269"/>
      <c r="GS31" s="269"/>
      <c r="GT31" s="269"/>
      <c r="GU31" s="269"/>
      <c r="GV31" s="269"/>
      <c r="GW31" s="269"/>
      <c r="GX31" s="269"/>
      <c r="GY31" s="269"/>
      <c r="GZ31" s="269"/>
      <c r="HA31" s="269"/>
      <c r="HB31" s="269"/>
      <c r="HD31" s="282"/>
      <c r="HE31" s="268"/>
      <c r="HF31" s="268"/>
      <c r="HG31" s="268"/>
      <c r="HH31" s="268"/>
      <c r="HI31" s="268"/>
      <c r="HJ31" s="268"/>
      <c r="HK31" s="268"/>
      <c r="HO31" s="282"/>
      <c r="HP31" s="268"/>
      <c r="HQ31" s="268"/>
      <c r="HR31" s="268"/>
      <c r="HS31" s="268"/>
      <c r="HT31" s="268"/>
      <c r="HU31" s="268"/>
      <c r="HV31" s="268"/>
      <c r="HY31" s="136"/>
      <c r="HZ31" s="137"/>
      <c r="IA31" s="137"/>
      <c r="IB31" s="137"/>
      <c r="IC31" s="137"/>
      <c r="ID31" s="137"/>
      <c r="IE31" s="137"/>
      <c r="IF31" s="137"/>
      <c r="IG31" s="137"/>
      <c r="IH31" s="137"/>
      <c r="II31" s="126"/>
      <c r="IJ31" s="134"/>
      <c r="IK31" s="134"/>
      <c r="IL31" s="134"/>
      <c r="IM31" s="134"/>
      <c r="IN31" s="134"/>
      <c r="IO31" s="134"/>
      <c r="IP31" s="138"/>
      <c r="IQ31" s="126"/>
      <c r="IR31" s="126"/>
      <c r="IS31" s="126"/>
      <c r="IT31" s="126"/>
      <c r="IU31" s="126"/>
      <c r="IV31" s="126"/>
      <c r="IW31" s="126"/>
      <c r="IX31" s="126"/>
      <c r="IY31" s="126"/>
      <c r="IZ31" s="126"/>
    </row>
    <row r="32" spans="2:261" ht="0.95" customHeight="1" x14ac:dyDescent="0.25">
      <c r="AI32" s="138"/>
      <c r="AJ32" s="139"/>
      <c r="AK32" s="139"/>
      <c r="AL32" s="139"/>
      <c r="AM32" s="139"/>
      <c r="AN32" s="139"/>
      <c r="AO32" s="139"/>
      <c r="AP32" s="139"/>
      <c r="AQ32" s="139"/>
      <c r="HB32" s="140"/>
      <c r="HD32" s="135"/>
      <c r="HG32" s="93"/>
      <c r="HH32" s="93"/>
      <c r="HI32" s="93"/>
      <c r="HJ32" s="93"/>
      <c r="HK32" s="93"/>
      <c r="HL32" s="93"/>
      <c r="HN32" s="93"/>
      <c r="HO32" s="93"/>
      <c r="HP32" s="93"/>
      <c r="HQ32" s="93"/>
      <c r="HS32" s="93"/>
      <c r="HT32" s="93"/>
      <c r="HU32" s="93"/>
      <c r="HV32" s="93"/>
      <c r="HW32" s="93"/>
      <c r="HX32" s="93"/>
    </row>
    <row r="33" spans="2:261" ht="0.95" customHeight="1" x14ac:dyDescent="0.25">
      <c r="B33" s="131"/>
      <c r="AK33" s="284"/>
      <c r="AL33" s="276"/>
      <c r="AM33" s="276"/>
      <c r="AN33" s="276"/>
      <c r="AO33" s="276"/>
      <c r="AP33" s="276"/>
      <c r="AQ33" s="276"/>
      <c r="AR33" s="276"/>
      <c r="AS33" s="276"/>
      <c r="AT33" s="276"/>
      <c r="AU33" s="276"/>
      <c r="AV33" s="276"/>
      <c r="AW33" s="276"/>
      <c r="AX33" s="276"/>
      <c r="AY33" s="276"/>
      <c r="AZ33" s="276"/>
      <c r="BA33" s="277"/>
      <c r="BB33" s="132"/>
      <c r="HD33" s="135"/>
      <c r="HE33" s="135"/>
      <c r="HF33" s="135"/>
      <c r="HG33" s="135"/>
      <c r="HH33" s="135"/>
      <c r="HI33" s="135"/>
      <c r="HJ33" s="135"/>
      <c r="HK33" s="135"/>
      <c r="HL33" s="135"/>
      <c r="HM33" s="135"/>
      <c r="HN33" s="135"/>
      <c r="HO33" s="135"/>
      <c r="HP33" s="135"/>
      <c r="HQ33" s="135"/>
      <c r="HR33" s="135"/>
      <c r="HS33" s="135"/>
      <c r="HT33" s="135"/>
      <c r="HU33" s="135"/>
      <c r="HV33" s="135"/>
      <c r="HW33" s="135"/>
      <c r="HX33" s="135"/>
      <c r="HY33" s="135"/>
      <c r="HZ33" s="135"/>
      <c r="IA33" s="135"/>
      <c r="IB33" s="135"/>
      <c r="IC33" s="135"/>
      <c r="ID33" s="135"/>
      <c r="IE33" s="135"/>
      <c r="IF33" s="135"/>
      <c r="IG33" s="135"/>
      <c r="IH33" s="135"/>
      <c r="II33" s="135"/>
      <c r="IJ33" s="135"/>
      <c r="IK33" s="135"/>
      <c r="IL33" s="135"/>
      <c r="IM33" s="135"/>
      <c r="IN33" s="135"/>
      <c r="IO33" s="135"/>
    </row>
    <row r="34" spans="2:261" ht="0.95" customHeight="1" x14ac:dyDescent="0.25">
      <c r="G34" s="138"/>
      <c r="H34" s="141"/>
      <c r="I34" s="141"/>
      <c r="J34" s="141"/>
      <c r="K34" s="141"/>
      <c r="L34" s="141"/>
      <c r="M34" s="141"/>
      <c r="N34" s="141"/>
      <c r="O34" s="141"/>
      <c r="P34" s="142"/>
      <c r="Q34" s="132"/>
      <c r="R34" s="132"/>
      <c r="S34" s="133"/>
      <c r="T34" s="133"/>
      <c r="AK34" s="269"/>
      <c r="AL34" s="288"/>
      <c r="AM34" s="288"/>
      <c r="AN34" s="288"/>
      <c r="AO34" s="288"/>
      <c r="AP34" s="288"/>
      <c r="AQ34" s="288"/>
      <c r="AR34" s="288"/>
      <c r="AS34" s="268"/>
      <c r="AT34" s="268"/>
      <c r="AU34" s="268"/>
      <c r="AV34" s="268"/>
      <c r="AW34" s="268"/>
      <c r="AX34" s="268"/>
      <c r="AY34" s="268"/>
      <c r="AZ34" s="268"/>
      <c r="BA34" s="268"/>
      <c r="HD34" s="285"/>
      <c r="HE34" s="258"/>
      <c r="HF34" s="258"/>
      <c r="HG34" s="258"/>
      <c r="HH34" s="258"/>
      <c r="HI34" s="258"/>
      <c r="HJ34" s="258"/>
      <c r="HK34" s="258"/>
      <c r="HL34" s="258"/>
      <c r="HM34" s="258"/>
      <c r="HN34" s="258"/>
      <c r="HO34" s="258"/>
      <c r="HP34" s="258"/>
      <c r="HQ34" s="258"/>
      <c r="HR34" s="258"/>
      <c r="HS34" s="258"/>
      <c r="HT34" s="258"/>
      <c r="HU34" s="258"/>
      <c r="HV34" s="258"/>
      <c r="HW34" s="258"/>
      <c r="HX34" s="134"/>
      <c r="HY34" s="272"/>
      <c r="HZ34" s="276"/>
      <c r="IA34" s="276"/>
      <c r="IB34" s="276"/>
      <c r="IC34" s="276"/>
      <c r="ID34" s="276"/>
      <c r="IE34" s="276"/>
      <c r="IF34" s="276"/>
      <c r="IG34" s="276"/>
      <c r="IH34" s="276"/>
      <c r="II34" s="275"/>
      <c r="IJ34" s="276"/>
      <c r="IK34" s="276"/>
      <c r="IL34" s="276"/>
      <c r="IM34" s="276"/>
      <c r="IN34" s="276"/>
      <c r="IO34" s="276"/>
      <c r="IP34" s="276"/>
    </row>
    <row r="35" spans="2:261" s="135" customFormat="1" ht="0.95" customHeight="1" x14ac:dyDescent="0.25"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K35" s="289"/>
      <c r="AL35" s="290"/>
      <c r="AM35" s="290"/>
      <c r="AN35" s="290"/>
      <c r="AO35" s="290"/>
      <c r="AP35" s="290"/>
      <c r="AQ35" s="290"/>
      <c r="AR35" s="290"/>
      <c r="AS35" s="290"/>
      <c r="AT35" s="290"/>
      <c r="AU35" s="290"/>
      <c r="AV35" s="290"/>
      <c r="AW35" s="290"/>
      <c r="AX35" s="290"/>
      <c r="AY35" s="290"/>
      <c r="AZ35" s="290"/>
      <c r="BA35" s="268"/>
      <c r="BB35" s="93"/>
      <c r="HD35" s="285"/>
      <c r="HE35" s="258"/>
      <c r="HF35" s="258"/>
      <c r="HG35" s="258"/>
      <c r="HH35" s="258"/>
      <c r="HI35" s="258"/>
      <c r="HJ35" s="258"/>
      <c r="HK35" s="258"/>
      <c r="HL35" s="258"/>
      <c r="HM35" s="258"/>
      <c r="HN35" s="258"/>
      <c r="HO35" s="258"/>
      <c r="HP35" s="258"/>
      <c r="HQ35" s="258"/>
      <c r="HR35" s="258"/>
      <c r="HS35" s="258"/>
      <c r="HT35" s="258"/>
      <c r="HU35" s="258"/>
      <c r="HV35" s="258"/>
      <c r="HW35" s="258"/>
      <c r="HY35" s="272"/>
      <c r="HZ35" s="276"/>
      <c r="IA35" s="276"/>
      <c r="IB35" s="276"/>
      <c r="IC35" s="276"/>
      <c r="ID35" s="276"/>
      <c r="IE35" s="276"/>
      <c r="IF35" s="276"/>
      <c r="IG35" s="276"/>
      <c r="IH35" s="276"/>
      <c r="II35" s="275"/>
      <c r="IJ35" s="276"/>
      <c r="IK35" s="276"/>
      <c r="IL35" s="276"/>
      <c r="IM35" s="276"/>
      <c r="IN35" s="276"/>
      <c r="IO35" s="276"/>
      <c r="IP35" s="276"/>
      <c r="IW35" s="126"/>
      <c r="IX35" s="126"/>
      <c r="IY35" s="126"/>
      <c r="IZ35" s="126"/>
      <c r="JA35" s="126"/>
    </row>
    <row r="36" spans="2:261" ht="0.95" customHeight="1" x14ac:dyDescent="0.25">
      <c r="B36" s="282"/>
      <c r="C36" s="268"/>
      <c r="D36" s="268"/>
      <c r="E36" s="268"/>
      <c r="F36" s="268"/>
      <c r="G36" s="268"/>
      <c r="H36" s="268"/>
      <c r="I36" s="268"/>
      <c r="J36" s="285"/>
      <c r="K36" s="274"/>
      <c r="L36" s="274"/>
      <c r="M36" s="274"/>
      <c r="N36" s="274"/>
      <c r="O36" s="274"/>
      <c r="P36" s="274"/>
      <c r="Q36" s="274"/>
      <c r="R36" s="274"/>
      <c r="S36" s="274"/>
      <c r="T36" s="274"/>
      <c r="U36" s="274"/>
      <c r="V36" s="274"/>
      <c r="W36" s="274"/>
      <c r="X36" s="274"/>
      <c r="Y36" s="274"/>
      <c r="Z36" s="274"/>
      <c r="AA36" s="274"/>
      <c r="AB36" s="274"/>
      <c r="AC36" s="274"/>
      <c r="AD36" s="274"/>
      <c r="AE36" s="274"/>
      <c r="AF36" s="274"/>
      <c r="AG36" s="274"/>
      <c r="AH36" s="274"/>
      <c r="AI36" s="274"/>
      <c r="AJ36" s="274"/>
      <c r="AK36" s="274"/>
      <c r="AL36" s="274"/>
      <c r="AM36" s="274"/>
      <c r="AN36" s="274"/>
      <c r="AO36" s="274"/>
      <c r="AP36" s="274"/>
      <c r="AQ36" s="274"/>
      <c r="AR36" s="274"/>
      <c r="AS36" s="274"/>
      <c r="AU36" s="286"/>
      <c r="AV36" s="287"/>
      <c r="AW36" s="287"/>
      <c r="AX36" s="287"/>
      <c r="AY36" s="279"/>
      <c r="AZ36" s="279"/>
      <c r="BA36" s="279"/>
      <c r="BB36" s="93"/>
      <c r="HD36" s="285"/>
      <c r="HE36" s="258"/>
      <c r="HF36" s="258"/>
      <c r="HG36" s="258"/>
      <c r="HH36" s="258"/>
      <c r="HI36" s="258"/>
      <c r="HJ36" s="258"/>
      <c r="HK36" s="258"/>
      <c r="HL36" s="258"/>
      <c r="HM36" s="258"/>
      <c r="HN36" s="258"/>
      <c r="HO36" s="258"/>
      <c r="HP36" s="258"/>
      <c r="HQ36" s="258"/>
      <c r="HR36" s="258"/>
      <c r="HS36" s="258"/>
      <c r="HT36" s="258"/>
      <c r="HU36" s="258"/>
      <c r="HV36" s="258"/>
      <c r="HW36" s="258"/>
      <c r="HX36" s="134"/>
      <c r="HY36" s="275"/>
      <c r="HZ36" s="276"/>
      <c r="IA36" s="276"/>
      <c r="IB36" s="276"/>
      <c r="IC36" s="276"/>
      <c r="ID36" s="276"/>
      <c r="IE36" s="276"/>
      <c r="IF36" s="276"/>
      <c r="IG36" s="276"/>
      <c r="IH36" s="276"/>
      <c r="II36" s="275"/>
      <c r="IJ36" s="276"/>
      <c r="IK36" s="276"/>
      <c r="IL36" s="276"/>
      <c r="IM36" s="276"/>
      <c r="IN36" s="276"/>
      <c r="IO36" s="276"/>
      <c r="IP36" s="276"/>
      <c r="JA36" s="93"/>
    </row>
    <row r="37" spans="2:261" ht="0.95" customHeight="1" x14ac:dyDescent="0.25">
      <c r="B37" s="268"/>
      <c r="C37" s="268"/>
      <c r="D37" s="268"/>
      <c r="E37" s="268"/>
      <c r="F37" s="268"/>
      <c r="G37" s="268"/>
      <c r="H37" s="268"/>
      <c r="I37" s="268"/>
      <c r="J37" s="268"/>
      <c r="K37" s="268"/>
      <c r="L37" s="268"/>
      <c r="M37" s="268"/>
      <c r="N37" s="268"/>
      <c r="O37" s="268"/>
      <c r="P37" s="268"/>
      <c r="Q37" s="268"/>
      <c r="R37" s="268"/>
      <c r="S37" s="268"/>
      <c r="T37" s="268"/>
      <c r="U37" s="268"/>
      <c r="V37" s="268"/>
      <c r="W37" s="268"/>
      <c r="X37" s="268"/>
      <c r="Y37" s="268"/>
      <c r="Z37" s="268"/>
      <c r="AA37" s="268"/>
      <c r="AB37" s="268"/>
      <c r="AC37" s="268"/>
      <c r="AD37" s="268"/>
      <c r="AE37" s="268"/>
      <c r="AF37" s="268"/>
      <c r="AG37" s="268"/>
      <c r="AH37" s="268"/>
      <c r="AI37" s="268"/>
      <c r="AJ37" s="268"/>
      <c r="AK37" s="268"/>
      <c r="AL37" s="268"/>
      <c r="AM37" s="268"/>
      <c r="AN37" s="268"/>
      <c r="AO37" s="268"/>
      <c r="AP37" s="268"/>
      <c r="AQ37" s="268"/>
      <c r="AR37" s="268"/>
      <c r="AS37" s="268"/>
      <c r="AU37" s="287"/>
      <c r="AV37" s="287"/>
      <c r="AW37" s="287"/>
      <c r="AX37" s="287"/>
      <c r="AY37" s="279"/>
      <c r="AZ37" s="279"/>
      <c r="BA37" s="279"/>
      <c r="BB37" s="93"/>
      <c r="HD37" s="258"/>
      <c r="HE37" s="258"/>
      <c r="HF37" s="258"/>
      <c r="HG37" s="258"/>
      <c r="HH37" s="258"/>
      <c r="HI37" s="258"/>
      <c r="HJ37" s="258"/>
      <c r="HK37" s="258"/>
      <c r="HL37" s="258"/>
      <c r="HM37" s="258"/>
      <c r="HN37" s="258"/>
      <c r="HO37" s="258"/>
      <c r="HP37" s="258"/>
      <c r="HQ37" s="258"/>
      <c r="HR37" s="258"/>
      <c r="HS37" s="258"/>
      <c r="HT37" s="258"/>
      <c r="HU37" s="258"/>
      <c r="HV37" s="258"/>
      <c r="HW37" s="258"/>
      <c r="HX37" s="134"/>
      <c r="HY37" s="276"/>
      <c r="HZ37" s="276"/>
      <c r="IA37" s="276"/>
      <c r="IB37" s="276"/>
      <c r="IC37" s="276"/>
      <c r="ID37" s="276"/>
      <c r="IE37" s="276"/>
      <c r="IF37" s="276"/>
      <c r="IG37" s="276"/>
      <c r="IH37" s="276"/>
      <c r="II37" s="276"/>
      <c r="IJ37" s="276"/>
      <c r="IK37" s="276"/>
      <c r="IL37" s="276"/>
      <c r="IM37" s="276"/>
      <c r="IN37" s="276"/>
      <c r="IO37" s="276"/>
      <c r="IP37" s="276"/>
    </row>
    <row r="38" spans="2:261" s="135" customFormat="1" ht="0.95" customHeight="1" x14ac:dyDescent="0.25">
      <c r="B38" s="126"/>
      <c r="C38" s="126"/>
      <c r="D38" s="126"/>
      <c r="E38" s="126"/>
      <c r="F38" s="126"/>
      <c r="G38" s="126"/>
      <c r="H38" s="126"/>
      <c r="I38" s="126"/>
      <c r="J38" s="285"/>
      <c r="K38" s="274"/>
      <c r="L38" s="274"/>
      <c r="M38" s="274"/>
      <c r="N38" s="274"/>
      <c r="O38" s="274"/>
      <c r="P38" s="274"/>
      <c r="Q38" s="274"/>
      <c r="R38" s="274"/>
      <c r="S38" s="274"/>
      <c r="T38" s="274"/>
      <c r="U38" s="274"/>
      <c r="V38" s="274"/>
      <c r="W38" s="274"/>
      <c r="X38" s="274"/>
      <c r="Y38" s="274"/>
      <c r="Z38" s="274"/>
      <c r="AA38" s="274"/>
      <c r="AB38" s="274"/>
      <c r="AC38" s="274"/>
      <c r="AD38" s="274"/>
      <c r="AE38" s="274"/>
      <c r="AF38" s="274"/>
      <c r="AG38" s="274"/>
      <c r="AH38" s="274"/>
      <c r="AI38" s="274"/>
      <c r="AJ38" s="274"/>
      <c r="AK38" s="274"/>
      <c r="AL38" s="274"/>
      <c r="AM38" s="274"/>
      <c r="AN38" s="274"/>
      <c r="AO38" s="274"/>
      <c r="AP38" s="274"/>
      <c r="AQ38" s="274"/>
      <c r="AR38" s="274"/>
      <c r="AS38" s="274"/>
      <c r="AU38" s="286"/>
      <c r="AV38" s="287"/>
      <c r="AW38" s="287"/>
      <c r="AX38" s="287"/>
      <c r="AY38" s="279"/>
      <c r="AZ38" s="279"/>
      <c r="BA38" s="279"/>
      <c r="BB38" s="93"/>
      <c r="BC38" s="269"/>
      <c r="BD38" s="269"/>
      <c r="BE38" s="269"/>
      <c r="BF38" s="269"/>
      <c r="BG38" s="269"/>
      <c r="BH38" s="269"/>
      <c r="BI38" s="269"/>
      <c r="BJ38" s="269"/>
      <c r="BK38" s="269"/>
      <c r="BL38" s="269"/>
      <c r="BM38" s="269"/>
      <c r="BN38" s="269"/>
      <c r="BO38" s="269"/>
      <c r="BP38" s="269"/>
      <c r="BQ38" s="269"/>
      <c r="BR38" s="269"/>
      <c r="BS38" s="269"/>
      <c r="BT38" s="269"/>
      <c r="BU38" s="269"/>
      <c r="BV38" s="269"/>
      <c r="BW38" s="269"/>
      <c r="BX38" s="269"/>
      <c r="BY38" s="269"/>
      <c r="BZ38" s="269"/>
      <c r="CA38" s="269"/>
      <c r="CB38" s="269"/>
      <c r="CC38" s="269"/>
      <c r="CD38" s="269"/>
      <c r="CE38" s="269"/>
      <c r="CF38" s="269"/>
      <c r="CG38" s="269"/>
      <c r="CH38" s="269"/>
      <c r="CI38" s="269"/>
      <c r="CJ38" s="269"/>
      <c r="CK38" s="269"/>
      <c r="CL38" s="269"/>
      <c r="CM38" s="269"/>
      <c r="CN38" s="269"/>
      <c r="CO38" s="269"/>
      <c r="CP38" s="269"/>
      <c r="CQ38" s="269"/>
      <c r="CR38" s="269"/>
      <c r="CS38" s="269"/>
      <c r="CT38" s="269"/>
      <c r="CU38" s="269"/>
      <c r="CV38" s="269"/>
      <c r="CW38" s="269"/>
      <c r="CX38" s="269"/>
      <c r="CY38" s="269"/>
      <c r="CZ38" s="269"/>
      <c r="DA38" s="269"/>
      <c r="DB38" s="269"/>
      <c r="DC38" s="269"/>
      <c r="DD38" s="269"/>
      <c r="DE38" s="269"/>
      <c r="DF38" s="269"/>
      <c r="DG38" s="269"/>
      <c r="DH38" s="269"/>
      <c r="DI38" s="269"/>
      <c r="DJ38" s="269"/>
      <c r="DK38" s="269"/>
      <c r="DL38" s="269"/>
      <c r="DM38" s="269"/>
      <c r="DN38" s="269"/>
      <c r="DO38" s="269"/>
      <c r="DP38" s="269"/>
      <c r="DQ38" s="269"/>
      <c r="DR38" s="269"/>
      <c r="DS38" s="269"/>
      <c r="DT38" s="269"/>
      <c r="DU38" s="269"/>
      <c r="DV38" s="269"/>
      <c r="DW38" s="269"/>
      <c r="DX38" s="269"/>
      <c r="DY38" s="269"/>
      <c r="DZ38" s="269"/>
      <c r="EA38" s="269"/>
      <c r="EB38" s="269"/>
      <c r="EC38" s="269"/>
      <c r="ED38" s="269"/>
      <c r="EE38" s="269"/>
      <c r="EF38" s="269"/>
      <c r="EG38" s="269"/>
      <c r="EH38" s="269"/>
      <c r="EI38" s="269"/>
      <c r="EJ38" s="269"/>
      <c r="EK38" s="269"/>
      <c r="EL38" s="269"/>
      <c r="EM38" s="269"/>
      <c r="EN38" s="269"/>
      <c r="EO38" s="269"/>
      <c r="EP38" s="269"/>
      <c r="EQ38" s="269"/>
      <c r="ER38" s="269"/>
      <c r="ES38" s="269"/>
      <c r="ET38" s="269"/>
      <c r="EU38" s="269"/>
      <c r="EV38" s="269"/>
      <c r="EW38" s="269"/>
      <c r="EX38" s="269"/>
      <c r="EY38" s="269"/>
      <c r="EZ38" s="269"/>
      <c r="FA38" s="269"/>
      <c r="FB38" s="269"/>
      <c r="FC38" s="269"/>
      <c r="FD38" s="269"/>
      <c r="FE38" s="269"/>
      <c r="FF38" s="269"/>
      <c r="FG38" s="269"/>
      <c r="FH38" s="269"/>
      <c r="FI38" s="269"/>
      <c r="FJ38" s="269"/>
      <c r="FK38" s="269"/>
      <c r="FL38" s="269"/>
      <c r="FM38" s="269"/>
      <c r="FN38" s="269"/>
      <c r="FO38" s="269"/>
      <c r="FP38" s="269"/>
      <c r="FQ38" s="269"/>
      <c r="FR38" s="269"/>
      <c r="FS38" s="269"/>
      <c r="FT38" s="269"/>
      <c r="FU38" s="269"/>
      <c r="FV38" s="269"/>
      <c r="FW38" s="269"/>
      <c r="FX38" s="269"/>
      <c r="FY38" s="269"/>
      <c r="FZ38" s="269"/>
      <c r="GA38" s="269"/>
      <c r="GB38" s="269"/>
      <c r="GC38" s="269"/>
      <c r="GD38" s="269"/>
      <c r="GE38" s="269"/>
      <c r="GF38" s="269"/>
      <c r="GG38" s="269"/>
      <c r="GH38" s="269"/>
      <c r="GI38" s="269"/>
      <c r="GJ38" s="269"/>
      <c r="GK38" s="269"/>
      <c r="GL38" s="269"/>
      <c r="GM38" s="269"/>
      <c r="GN38" s="269"/>
      <c r="GO38" s="269"/>
      <c r="GP38" s="269"/>
      <c r="GQ38" s="269"/>
      <c r="GR38" s="269"/>
      <c r="GS38" s="269"/>
      <c r="GT38" s="269"/>
      <c r="GU38" s="269"/>
      <c r="GV38" s="269"/>
      <c r="GW38" s="269"/>
      <c r="GX38" s="269"/>
      <c r="GY38" s="269"/>
      <c r="GZ38" s="269"/>
      <c r="HA38" s="269"/>
      <c r="HB38" s="269"/>
      <c r="HD38" s="282"/>
      <c r="HE38" s="268"/>
      <c r="HF38" s="268"/>
      <c r="HG38" s="268"/>
      <c r="HH38" s="268"/>
      <c r="HI38" s="268"/>
      <c r="HJ38" s="268"/>
      <c r="HK38" s="268"/>
      <c r="HO38" s="282"/>
      <c r="HP38" s="268"/>
      <c r="HQ38" s="268"/>
      <c r="HR38" s="268"/>
      <c r="HS38" s="268"/>
      <c r="HT38" s="268"/>
      <c r="HU38" s="268"/>
      <c r="HV38" s="268"/>
      <c r="HY38" s="136"/>
      <c r="HZ38" s="137"/>
      <c r="IA38" s="137"/>
      <c r="IB38" s="137"/>
      <c r="IC38" s="137"/>
      <c r="ID38" s="137"/>
      <c r="IE38" s="137"/>
      <c r="IF38" s="137"/>
      <c r="IG38" s="137"/>
      <c r="IH38" s="137"/>
      <c r="II38" s="126"/>
      <c r="IJ38" s="134"/>
      <c r="IK38" s="134"/>
      <c r="IL38" s="134"/>
      <c r="IM38" s="134"/>
      <c r="IN38" s="134"/>
      <c r="IO38" s="134"/>
      <c r="IP38" s="138"/>
      <c r="IQ38" s="126"/>
      <c r="IR38" s="126"/>
      <c r="IS38" s="126"/>
      <c r="IT38" s="126"/>
      <c r="IU38" s="126"/>
      <c r="IV38" s="126"/>
      <c r="IW38" s="126"/>
      <c r="IX38" s="126"/>
      <c r="IY38" s="126"/>
      <c r="IZ38" s="126"/>
    </row>
    <row r="39" spans="2:261" ht="0.95" customHeight="1" x14ac:dyDescent="0.25">
      <c r="AI39" s="138"/>
      <c r="AJ39" s="139"/>
      <c r="AK39" s="139"/>
      <c r="AL39" s="139"/>
      <c r="AM39" s="139"/>
      <c r="AN39" s="139"/>
      <c r="AO39" s="139"/>
      <c r="AP39" s="139"/>
      <c r="AQ39" s="139"/>
      <c r="HB39" s="140"/>
      <c r="HD39" s="135"/>
      <c r="HG39" s="93"/>
      <c r="HH39" s="93"/>
      <c r="HI39" s="93"/>
      <c r="HJ39" s="93"/>
      <c r="HK39" s="93"/>
      <c r="HL39" s="93"/>
      <c r="HN39" s="93"/>
      <c r="HO39" s="93"/>
      <c r="HP39" s="93"/>
      <c r="HQ39" s="93"/>
      <c r="HS39" s="93"/>
      <c r="HT39" s="93"/>
      <c r="HU39" s="93"/>
      <c r="HV39" s="93"/>
      <c r="HW39" s="93"/>
      <c r="HX39" s="93"/>
    </row>
    <row r="40" spans="2:261" ht="0.95" customHeight="1" x14ac:dyDescent="0.25">
      <c r="B40" s="131"/>
      <c r="AK40" s="284"/>
      <c r="AL40" s="276"/>
      <c r="AM40" s="276"/>
      <c r="AN40" s="276"/>
      <c r="AO40" s="276"/>
      <c r="AP40" s="276"/>
      <c r="AQ40" s="276"/>
      <c r="AR40" s="276"/>
      <c r="AS40" s="276"/>
      <c r="AT40" s="276"/>
      <c r="AU40" s="276"/>
      <c r="AV40" s="276"/>
      <c r="AW40" s="276"/>
      <c r="AX40" s="276"/>
      <c r="AY40" s="276"/>
      <c r="AZ40" s="276"/>
      <c r="BA40" s="277"/>
      <c r="BB40" s="132"/>
      <c r="HD40" s="135"/>
      <c r="HE40" s="135"/>
      <c r="HF40" s="135"/>
      <c r="HG40" s="135"/>
      <c r="HH40" s="135"/>
      <c r="HI40" s="135"/>
      <c r="HJ40" s="135"/>
      <c r="HK40" s="135"/>
      <c r="HL40" s="135"/>
      <c r="HM40" s="135"/>
      <c r="HN40" s="135"/>
      <c r="HO40" s="135"/>
      <c r="HP40" s="135"/>
      <c r="HQ40" s="135"/>
      <c r="HR40" s="135"/>
      <c r="HS40" s="135"/>
      <c r="HT40" s="135"/>
      <c r="HU40" s="135"/>
      <c r="HV40" s="135"/>
      <c r="HW40" s="135"/>
      <c r="HX40" s="135"/>
      <c r="HY40" s="135"/>
      <c r="HZ40" s="135"/>
      <c r="IA40" s="135"/>
      <c r="IB40" s="135"/>
      <c r="IC40" s="135"/>
      <c r="ID40" s="135"/>
      <c r="IE40" s="135"/>
      <c r="IF40" s="135"/>
      <c r="IG40" s="135"/>
      <c r="IH40" s="135"/>
      <c r="II40" s="135"/>
      <c r="IJ40" s="135"/>
      <c r="IK40" s="135"/>
      <c r="IL40" s="135"/>
      <c r="IM40" s="135"/>
      <c r="IN40" s="135"/>
      <c r="IO40" s="135"/>
    </row>
    <row r="41" spans="2:261" ht="0.95" customHeight="1" x14ac:dyDescent="0.25">
      <c r="G41" s="138"/>
      <c r="H41" s="141"/>
      <c r="I41" s="141"/>
      <c r="J41" s="141"/>
      <c r="K41" s="141"/>
      <c r="L41" s="141"/>
      <c r="M41" s="141"/>
      <c r="N41" s="141"/>
      <c r="O41" s="141"/>
      <c r="P41" s="142"/>
      <c r="Q41" s="132"/>
      <c r="R41" s="132"/>
      <c r="S41" s="133"/>
      <c r="T41" s="133"/>
      <c r="AK41" s="269"/>
      <c r="AL41" s="288"/>
      <c r="AM41" s="288"/>
      <c r="AN41" s="288"/>
      <c r="AO41" s="288"/>
      <c r="AP41" s="288"/>
      <c r="AQ41" s="288"/>
      <c r="AR41" s="288"/>
      <c r="AS41" s="268"/>
      <c r="AT41" s="268"/>
      <c r="AU41" s="268"/>
      <c r="AV41" s="268"/>
      <c r="AW41" s="268"/>
      <c r="AX41" s="268"/>
      <c r="AY41" s="268"/>
      <c r="AZ41" s="268"/>
      <c r="BA41" s="268"/>
      <c r="HD41" s="285"/>
      <c r="HE41" s="258"/>
      <c r="HF41" s="258"/>
      <c r="HG41" s="258"/>
      <c r="HH41" s="258"/>
      <c r="HI41" s="258"/>
      <c r="HJ41" s="258"/>
      <c r="HK41" s="258"/>
      <c r="HL41" s="258"/>
      <c r="HM41" s="258"/>
      <c r="HN41" s="258"/>
      <c r="HO41" s="258"/>
      <c r="HP41" s="258"/>
      <c r="HQ41" s="258"/>
      <c r="HR41" s="258"/>
      <c r="HS41" s="258"/>
      <c r="HT41" s="258"/>
      <c r="HU41" s="258"/>
      <c r="HV41" s="258"/>
      <c r="HW41" s="258"/>
      <c r="HX41" s="134"/>
      <c r="HY41" s="272"/>
      <c r="HZ41" s="276"/>
      <c r="IA41" s="276"/>
      <c r="IB41" s="276"/>
      <c r="IC41" s="276"/>
      <c r="ID41" s="276"/>
      <c r="IE41" s="276"/>
      <c r="IF41" s="276"/>
      <c r="IG41" s="276"/>
      <c r="IH41" s="276"/>
      <c r="II41" s="275"/>
      <c r="IJ41" s="276"/>
      <c r="IK41" s="276"/>
      <c r="IL41" s="276"/>
      <c r="IM41" s="276"/>
      <c r="IN41" s="276"/>
      <c r="IO41" s="276"/>
      <c r="IP41" s="276"/>
    </row>
    <row r="42" spans="2:261" s="135" customFormat="1" ht="0.95" customHeight="1" x14ac:dyDescent="0.25"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K42" s="289"/>
      <c r="AL42" s="290"/>
      <c r="AM42" s="290"/>
      <c r="AN42" s="290"/>
      <c r="AO42" s="290"/>
      <c r="AP42" s="290"/>
      <c r="AQ42" s="290"/>
      <c r="AR42" s="290"/>
      <c r="AS42" s="290"/>
      <c r="AT42" s="290"/>
      <c r="AU42" s="290"/>
      <c r="AV42" s="290"/>
      <c r="AW42" s="290"/>
      <c r="AX42" s="290"/>
      <c r="AY42" s="290"/>
      <c r="AZ42" s="290"/>
      <c r="BA42" s="268"/>
      <c r="BB42" s="93"/>
      <c r="HD42" s="285"/>
      <c r="HE42" s="258"/>
      <c r="HF42" s="258"/>
      <c r="HG42" s="258"/>
      <c r="HH42" s="258"/>
      <c r="HI42" s="258"/>
      <c r="HJ42" s="258"/>
      <c r="HK42" s="258"/>
      <c r="HL42" s="258"/>
      <c r="HM42" s="258"/>
      <c r="HN42" s="258"/>
      <c r="HO42" s="258"/>
      <c r="HP42" s="258"/>
      <c r="HQ42" s="258"/>
      <c r="HR42" s="258"/>
      <c r="HS42" s="258"/>
      <c r="HT42" s="258"/>
      <c r="HU42" s="258"/>
      <c r="HV42" s="258"/>
      <c r="HW42" s="258"/>
      <c r="HY42" s="272"/>
      <c r="HZ42" s="276"/>
      <c r="IA42" s="276"/>
      <c r="IB42" s="276"/>
      <c r="IC42" s="276"/>
      <c r="ID42" s="276"/>
      <c r="IE42" s="276"/>
      <c r="IF42" s="276"/>
      <c r="IG42" s="276"/>
      <c r="IH42" s="276"/>
      <c r="II42" s="275"/>
      <c r="IJ42" s="276"/>
      <c r="IK42" s="276"/>
      <c r="IL42" s="276"/>
      <c r="IM42" s="276"/>
      <c r="IN42" s="276"/>
      <c r="IO42" s="276"/>
      <c r="IP42" s="276"/>
      <c r="IW42" s="126"/>
      <c r="IX42" s="126"/>
      <c r="IY42" s="126"/>
      <c r="IZ42" s="126"/>
      <c r="JA42" s="126"/>
    </row>
    <row r="43" spans="2:261" ht="0.95" customHeight="1" x14ac:dyDescent="0.25">
      <c r="B43" s="282"/>
      <c r="C43" s="268"/>
      <c r="D43" s="268"/>
      <c r="E43" s="268"/>
      <c r="F43" s="268"/>
      <c r="G43" s="268"/>
      <c r="H43" s="268"/>
      <c r="I43" s="268"/>
      <c r="J43" s="285"/>
      <c r="K43" s="274"/>
      <c r="L43" s="274"/>
      <c r="M43" s="274"/>
      <c r="N43" s="274"/>
      <c r="O43" s="274"/>
      <c r="P43" s="274"/>
      <c r="Q43" s="274"/>
      <c r="R43" s="274"/>
      <c r="S43" s="274"/>
      <c r="T43" s="274"/>
      <c r="U43" s="274"/>
      <c r="V43" s="274"/>
      <c r="W43" s="274"/>
      <c r="X43" s="274"/>
      <c r="Y43" s="274"/>
      <c r="Z43" s="274"/>
      <c r="AA43" s="274"/>
      <c r="AB43" s="274"/>
      <c r="AC43" s="274"/>
      <c r="AD43" s="274"/>
      <c r="AE43" s="274"/>
      <c r="AF43" s="274"/>
      <c r="AG43" s="274"/>
      <c r="AH43" s="274"/>
      <c r="AI43" s="274"/>
      <c r="AJ43" s="274"/>
      <c r="AK43" s="274"/>
      <c r="AL43" s="274"/>
      <c r="AM43" s="274"/>
      <c r="AN43" s="274"/>
      <c r="AO43" s="274"/>
      <c r="AP43" s="274"/>
      <c r="AQ43" s="274"/>
      <c r="AR43" s="274"/>
      <c r="AS43" s="274"/>
      <c r="AU43" s="286"/>
      <c r="AV43" s="287"/>
      <c r="AW43" s="287"/>
      <c r="AX43" s="287"/>
      <c r="AY43" s="279"/>
      <c r="AZ43" s="279"/>
      <c r="BA43" s="279"/>
      <c r="BB43" s="93"/>
      <c r="HD43" s="285"/>
      <c r="HE43" s="258"/>
      <c r="HF43" s="258"/>
      <c r="HG43" s="258"/>
      <c r="HH43" s="258"/>
      <c r="HI43" s="258"/>
      <c r="HJ43" s="258"/>
      <c r="HK43" s="258"/>
      <c r="HL43" s="258"/>
      <c r="HM43" s="258"/>
      <c r="HN43" s="258"/>
      <c r="HO43" s="258"/>
      <c r="HP43" s="258"/>
      <c r="HQ43" s="258"/>
      <c r="HR43" s="258"/>
      <c r="HS43" s="258"/>
      <c r="HT43" s="258"/>
      <c r="HU43" s="258"/>
      <c r="HV43" s="258"/>
      <c r="HW43" s="258"/>
      <c r="HX43" s="134"/>
      <c r="HY43" s="275"/>
      <c r="HZ43" s="276"/>
      <c r="IA43" s="276"/>
      <c r="IB43" s="276"/>
      <c r="IC43" s="276"/>
      <c r="ID43" s="276"/>
      <c r="IE43" s="276"/>
      <c r="IF43" s="276"/>
      <c r="IG43" s="276"/>
      <c r="IH43" s="276"/>
      <c r="II43" s="275"/>
      <c r="IJ43" s="276"/>
      <c r="IK43" s="276"/>
      <c r="IL43" s="276"/>
      <c r="IM43" s="276"/>
      <c r="IN43" s="276"/>
      <c r="IO43" s="276"/>
      <c r="IP43" s="276"/>
      <c r="JA43" s="93"/>
    </row>
    <row r="44" spans="2:261" ht="0.95" customHeight="1" x14ac:dyDescent="0.25">
      <c r="B44" s="268"/>
      <c r="C44" s="268"/>
      <c r="D44" s="268"/>
      <c r="E44" s="268"/>
      <c r="F44" s="268"/>
      <c r="G44" s="268"/>
      <c r="H44" s="268"/>
      <c r="I44" s="268"/>
      <c r="J44" s="268"/>
      <c r="K44" s="268"/>
      <c r="L44" s="268"/>
      <c r="M44" s="268"/>
      <c r="N44" s="268"/>
      <c r="O44" s="268"/>
      <c r="P44" s="268"/>
      <c r="Q44" s="268"/>
      <c r="R44" s="268"/>
      <c r="S44" s="268"/>
      <c r="T44" s="268"/>
      <c r="U44" s="268"/>
      <c r="V44" s="268"/>
      <c r="W44" s="268"/>
      <c r="X44" s="268"/>
      <c r="Y44" s="268"/>
      <c r="Z44" s="268"/>
      <c r="AA44" s="268"/>
      <c r="AB44" s="268"/>
      <c r="AC44" s="268"/>
      <c r="AD44" s="268"/>
      <c r="AE44" s="268"/>
      <c r="AF44" s="268"/>
      <c r="AG44" s="268"/>
      <c r="AH44" s="268"/>
      <c r="AI44" s="268"/>
      <c r="AJ44" s="268"/>
      <c r="AK44" s="268"/>
      <c r="AL44" s="268"/>
      <c r="AM44" s="268"/>
      <c r="AN44" s="268"/>
      <c r="AO44" s="268"/>
      <c r="AP44" s="268"/>
      <c r="AQ44" s="268"/>
      <c r="AR44" s="268"/>
      <c r="AS44" s="268"/>
      <c r="AU44" s="287"/>
      <c r="AV44" s="287"/>
      <c r="AW44" s="287"/>
      <c r="AX44" s="287"/>
      <c r="AY44" s="279"/>
      <c r="AZ44" s="279"/>
      <c r="BA44" s="279"/>
      <c r="BB44" s="93"/>
      <c r="HD44" s="258"/>
      <c r="HE44" s="258"/>
      <c r="HF44" s="258"/>
      <c r="HG44" s="258"/>
      <c r="HH44" s="258"/>
      <c r="HI44" s="258"/>
      <c r="HJ44" s="258"/>
      <c r="HK44" s="258"/>
      <c r="HL44" s="258"/>
      <c r="HM44" s="258"/>
      <c r="HN44" s="258"/>
      <c r="HO44" s="258"/>
      <c r="HP44" s="258"/>
      <c r="HQ44" s="258"/>
      <c r="HR44" s="258"/>
      <c r="HS44" s="258"/>
      <c r="HT44" s="258"/>
      <c r="HU44" s="258"/>
      <c r="HV44" s="258"/>
      <c r="HW44" s="258"/>
      <c r="HX44" s="134"/>
      <c r="HY44" s="276"/>
      <c r="HZ44" s="276"/>
      <c r="IA44" s="276"/>
      <c r="IB44" s="276"/>
      <c r="IC44" s="276"/>
      <c r="ID44" s="276"/>
      <c r="IE44" s="276"/>
      <c r="IF44" s="276"/>
      <c r="IG44" s="276"/>
      <c r="IH44" s="276"/>
      <c r="II44" s="276"/>
      <c r="IJ44" s="276"/>
      <c r="IK44" s="276"/>
      <c r="IL44" s="276"/>
      <c r="IM44" s="276"/>
      <c r="IN44" s="276"/>
      <c r="IO44" s="276"/>
      <c r="IP44" s="276"/>
    </row>
    <row r="45" spans="2:261" s="135" customFormat="1" ht="0.95" customHeight="1" x14ac:dyDescent="0.25">
      <c r="B45" s="126"/>
      <c r="C45" s="126"/>
      <c r="D45" s="126"/>
      <c r="E45" s="126"/>
      <c r="F45" s="126"/>
      <c r="G45" s="126"/>
      <c r="H45" s="126"/>
      <c r="I45" s="126"/>
      <c r="J45" s="285"/>
      <c r="K45" s="274"/>
      <c r="L45" s="274"/>
      <c r="M45" s="274"/>
      <c r="N45" s="274"/>
      <c r="O45" s="274"/>
      <c r="P45" s="274"/>
      <c r="Q45" s="274"/>
      <c r="R45" s="274"/>
      <c r="S45" s="274"/>
      <c r="T45" s="274"/>
      <c r="U45" s="274"/>
      <c r="V45" s="274"/>
      <c r="W45" s="274"/>
      <c r="X45" s="274"/>
      <c r="Y45" s="274"/>
      <c r="Z45" s="274"/>
      <c r="AA45" s="274"/>
      <c r="AB45" s="274"/>
      <c r="AC45" s="274"/>
      <c r="AD45" s="274"/>
      <c r="AE45" s="274"/>
      <c r="AF45" s="274"/>
      <c r="AG45" s="274"/>
      <c r="AH45" s="274"/>
      <c r="AI45" s="274"/>
      <c r="AJ45" s="274"/>
      <c r="AK45" s="274"/>
      <c r="AL45" s="274"/>
      <c r="AM45" s="274"/>
      <c r="AN45" s="274"/>
      <c r="AO45" s="274"/>
      <c r="AP45" s="274"/>
      <c r="AQ45" s="274"/>
      <c r="AR45" s="274"/>
      <c r="AS45" s="274"/>
      <c r="AU45" s="286"/>
      <c r="AV45" s="287"/>
      <c r="AW45" s="287"/>
      <c r="AX45" s="287"/>
      <c r="AY45" s="279"/>
      <c r="AZ45" s="279"/>
      <c r="BA45" s="279"/>
      <c r="BB45" s="93"/>
      <c r="BC45" s="269"/>
      <c r="BD45" s="269"/>
      <c r="BE45" s="269"/>
      <c r="BF45" s="269"/>
      <c r="BG45" s="269"/>
      <c r="BH45" s="269"/>
      <c r="BI45" s="269"/>
      <c r="BJ45" s="269"/>
      <c r="BK45" s="269"/>
      <c r="BL45" s="269"/>
      <c r="BM45" s="269"/>
      <c r="BN45" s="269"/>
      <c r="BO45" s="269"/>
      <c r="BP45" s="269"/>
      <c r="BQ45" s="269"/>
      <c r="BR45" s="269"/>
      <c r="BS45" s="269"/>
      <c r="BT45" s="269"/>
      <c r="BU45" s="269"/>
      <c r="BV45" s="269"/>
      <c r="BW45" s="269"/>
      <c r="BX45" s="269"/>
      <c r="BY45" s="269"/>
      <c r="BZ45" s="269"/>
      <c r="CA45" s="269"/>
      <c r="CB45" s="269"/>
      <c r="CC45" s="269"/>
      <c r="CD45" s="269"/>
      <c r="CE45" s="269"/>
      <c r="CF45" s="269"/>
      <c r="CG45" s="269"/>
      <c r="CH45" s="269"/>
      <c r="CI45" s="269"/>
      <c r="CJ45" s="269"/>
      <c r="CK45" s="269"/>
      <c r="CL45" s="269"/>
      <c r="CM45" s="269"/>
      <c r="CN45" s="269"/>
      <c r="CO45" s="269"/>
      <c r="CP45" s="269"/>
      <c r="CQ45" s="269"/>
      <c r="CR45" s="269"/>
      <c r="CS45" s="269"/>
      <c r="CT45" s="269"/>
      <c r="CU45" s="269"/>
      <c r="CV45" s="269"/>
      <c r="CW45" s="269"/>
      <c r="CX45" s="269"/>
      <c r="CY45" s="269"/>
      <c r="CZ45" s="269"/>
      <c r="DA45" s="269"/>
      <c r="DB45" s="269"/>
      <c r="DC45" s="269"/>
      <c r="DD45" s="269"/>
      <c r="DE45" s="269"/>
      <c r="DF45" s="269"/>
      <c r="DG45" s="269"/>
      <c r="DH45" s="269"/>
      <c r="DI45" s="269"/>
      <c r="DJ45" s="269"/>
      <c r="DK45" s="269"/>
      <c r="DL45" s="269"/>
      <c r="DM45" s="269"/>
      <c r="DN45" s="269"/>
      <c r="DO45" s="269"/>
      <c r="DP45" s="269"/>
      <c r="DQ45" s="269"/>
      <c r="DR45" s="269"/>
      <c r="DS45" s="269"/>
      <c r="DT45" s="269"/>
      <c r="DU45" s="269"/>
      <c r="DV45" s="269"/>
      <c r="DW45" s="269"/>
      <c r="DX45" s="269"/>
      <c r="DY45" s="269"/>
      <c r="DZ45" s="269"/>
      <c r="EA45" s="269"/>
      <c r="EB45" s="269"/>
      <c r="EC45" s="269"/>
      <c r="ED45" s="269"/>
      <c r="EE45" s="269"/>
      <c r="EF45" s="269"/>
      <c r="EG45" s="269"/>
      <c r="EH45" s="269"/>
      <c r="EI45" s="269"/>
      <c r="EJ45" s="269"/>
      <c r="EK45" s="269"/>
      <c r="EL45" s="269"/>
      <c r="EM45" s="269"/>
      <c r="EN45" s="269"/>
      <c r="EO45" s="269"/>
      <c r="EP45" s="269"/>
      <c r="EQ45" s="269"/>
      <c r="ER45" s="269"/>
      <c r="ES45" s="269"/>
      <c r="ET45" s="269"/>
      <c r="EU45" s="269"/>
      <c r="EV45" s="269"/>
      <c r="EW45" s="269"/>
      <c r="EX45" s="269"/>
      <c r="EY45" s="269"/>
      <c r="EZ45" s="269"/>
      <c r="FA45" s="269"/>
      <c r="FB45" s="269"/>
      <c r="FC45" s="269"/>
      <c r="FD45" s="269"/>
      <c r="FE45" s="269"/>
      <c r="FF45" s="269"/>
      <c r="FG45" s="269"/>
      <c r="FH45" s="269"/>
      <c r="FI45" s="269"/>
      <c r="FJ45" s="269"/>
      <c r="FK45" s="269"/>
      <c r="FL45" s="269"/>
      <c r="FM45" s="269"/>
      <c r="FN45" s="269"/>
      <c r="FO45" s="269"/>
      <c r="FP45" s="269"/>
      <c r="FQ45" s="269"/>
      <c r="FR45" s="269"/>
      <c r="FS45" s="269"/>
      <c r="FT45" s="269"/>
      <c r="FU45" s="269"/>
      <c r="FV45" s="269"/>
      <c r="FW45" s="269"/>
      <c r="FX45" s="269"/>
      <c r="FY45" s="269"/>
      <c r="FZ45" s="269"/>
      <c r="GA45" s="269"/>
      <c r="GB45" s="269"/>
      <c r="GC45" s="269"/>
      <c r="GD45" s="269"/>
      <c r="GE45" s="269"/>
      <c r="GF45" s="269"/>
      <c r="GG45" s="269"/>
      <c r="GH45" s="269"/>
      <c r="GI45" s="269"/>
      <c r="GJ45" s="269"/>
      <c r="GK45" s="269"/>
      <c r="GL45" s="269"/>
      <c r="GM45" s="269"/>
      <c r="GN45" s="269"/>
      <c r="GO45" s="269"/>
      <c r="GP45" s="269"/>
      <c r="GQ45" s="269"/>
      <c r="GR45" s="269"/>
      <c r="GS45" s="269"/>
      <c r="GT45" s="269"/>
      <c r="GU45" s="269"/>
      <c r="GV45" s="269"/>
      <c r="GW45" s="269"/>
      <c r="GX45" s="269"/>
      <c r="GY45" s="269"/>
      <c r="GZ45" s="269"/>
      <c r="HA45" s="269"/>
      <c r="HB45" s="269"/>
      <c r="HD45" s="282"/>
      <c r="HE45" s="268"/>
      <c r="HF45" s="268"/>
      <c r="HG45" s="268"/>
      <c r="HH45" s="268"/>
      <c r="HI45" s="268"/>
      <c r="HJ45" s="268"/>
      <c r="HK45" s="268"/>
      <c r="HO45" s="282"/>
      <c r="HP45" s="268"/>
      <c r="HQ45" s="268"/>
      <c r="HR45" s="268"/>
      <c r="HS45" s="268"/>
      <c r="HT45" s="268"/>
      <c r="HU45" s="268"/>
      <c r="HV45" s="268"/>
      <c r="HY45" s="136"/>
      <c r="HZ45" s="137"/>
      <c r="IA45" s="137"/>
      <c r="IB45" s="137"/>
      <c r="IC45" s="137"/>
      <c r="ID45" s="137"/>
      <c r="IE45" s="137"/>
      <c r="IF45" s="137"/>
      <c r="IG45" s="137"/>
      <c r="IH45" s="137"/>
      <c r="II45" s="126"/>
      <c r="IJ45" s="134"/>
      <c r="IK45" s="134"/>
      <c r="IL45" s="134"/>
      <c r="IM45" s="134"/>
      <c r="IN45" s="134"/>
      <c r="IO45" s="134"/>
      <c r="IP45" s="138"/>
      <c r="IQ45" s="126"/>
      <c r="IR45" s="126"/>
      <c r="IS45" s="126"/>
      <c r="IT45" s="126"/>
      <c r="IU45" s="126"/>
      <c r="IV45" s="126"/>
      <c r="IW45" s="126"/>
      <c r="IX45" s="126"/>
      <c r="IY45" s="126"/>
      <c r="IZ45" s="126"/>
    </row>
    <row r="46" spans="2:261" ht="0.95" customHeight="1" x14ac:dyDescent="0.25">
      <c r="AI46" s="138"/>
      <c r="AJ46" s="139"/>
      <c r="AK46" s="139"/>
      <c r="AL46" s="139"/>
      <c r="AM46" s="139"/>
      <c r="AN46" s="139"/>
      <c r="AO46" s="139"/>
      <c r="AP46" s="139"/>
      <c r="AQ46" s="139"/>
      <c r="HB46" s="140"/>
      <c r="HD46" s="135"/>
      <c r="HG46" s="93"/>
      <c r="HH46" s="93"/>
      <c r="HI46" s="93"/>
      <c r="HJ46" s="93"/>
      <c r="HK46" s="93"/>
      <c r="HL46" s="93"/>
      <c r="HN46" s="93"/>
      <c r="HO46" s="93"/>
      <c r="HP46" s="93"/>
      <c r="HQ46" s="93"/>
      <c r="HS46" s="93"/>
      <c r="HT46" s="93"/>
      <c r="HU46" s="93"/>
      <c r="HV46" s="93"/>
      <c r="HW46" s="93"/>
      <c r="HX46" s="93"/>
    </row>
    <row r="47" spans="2:261" ht="0.95" customHeight="1" x14ac:dyDescent="0.25">
      <c r="B47" s="105" t="s">
        <v>33</v>
      </c>
      <c r="AJ47" s="138"/>
      <c r="AK47" s="139"/>
      <c r="AL47" s="139"/>
      <c r="AM47" s="139"/>
      <c r="AN47" s="139"/>
      <c r="AO47" s="139"/>
      <c r="AP47" s="139"/>
      <c r="AQ47" s="139"/>
      <c r="AR47" s="139"/>
      <c r="EN47" s="135"/>
      <c r="FY47" s="291" t="s">
        <v>34</v>
      </c>
      <c r="FZ47" s="291"/>
      <c r="GA47" s="291"/>
      <c r="GB47" s="291"/>
      <c r="GC47" s="291"/>
      <c r="GD47" s="291"/>
      <c r="GE47" s="291"/>
      <c r="GF47" s="291"/>
      <c r="GG47" s="291"/>
      <c r="GH47" s="291"/>
      <c r="GI47" s="291"/>
      <c r="GJ47" s="291"/>
      <c r="GK47" s="291"/>
      <c r="GL47" s="291"/>
      <c r="GM47" s="291"/>
      <c r="GN47" s="291"/>
      <c r="GO47" s="291"/>
      <c r="GP47" s="291"/>
      <c r="GQ47" s="291"/>
      <c r="GR47" s="291"/>
      <c r="GS47" s="291"/>
      <c r="GT47" s="291"/>
      <c r="GU47" s="291"/>
      <c r="GV47" s="291"/>
    </row>
    <row r="48" spans="2:261" ht="0.95" customHeight="1" x14ac:dyDescent="0.2">
      <c r="B48" s="126" t="s">
        <v>22</v>
      </c>
      <c r="AI48" s="138"/>
      <c r="AJ48" s="139"/>
      <c r="AK48" s="139"/>
      <c r="AL48" s="139"/>
      <c r="AM48" s="139"/>
      <c r="AN48" s="139"/>
      <c r="AO48" s="139"/>
      <c r="AP48" s="139"/>
      <c r="AQ48" s="139"/>
      <c r="EM48" s="135"/>
    </row>
    <row r="50" spans="35:143" ht="0.95" customHeight="1" x14ac:dyDescent="0.2">
      <c r="AI50" s="138"/>
      <c r="AJ50" s="139"/>
      <c r="AK50" s="139"/>
      <c r="AL50" s="139"/>
      <c r="AM50" s="139"/>
      <c r="AN50" s="139"/>
      <c r="AO50" s="139"/>
      <c r="AP50" s="139"/>
      <c r="AQ50" s="139"/>
      <c r="EM50" s="135"/>
    </row>
    <row r="58" spans="35:143" ht="0.95" customHeight="1" x14ac:dyDescent="0.2">
      <c r="AI58" s="138"/>
      <c r="AJ58" s="139"/>
      <c r="AK58" s="139"/>
      <c r="AL58" s="139"/>
      <c r="AM58" s="139"/>
      <c r="AN58" s="139"/>
      <c r="AO58" s="139"/>
      <c r="AP58" s="139"/>
      <c r="AQ58" s="139"/>
      <c r="EM58" s="135"/>
    </row>
    <row r="59" spans="35:143" ht="0.95" customHeight="1" x14ac:dyDescent="0.2">
      <c r="AI59" s="138"/>
      <c r="AJ59" s="139"/>
      <c r="AK59" s="139"/>
      <c r="AL59" s="139"/>
      <c r="AM59" s="139"/>
      <c r="AN59" s="139"/>
      <c r="AO59" s="139"/>
      <c r="AP59" s="139"/>
      <c r="AQ59" s="139"/>
      <c r="EM59" s="135"/>
    </row>
    <row r="60" spans="35:143" ht="0.95" customHeight="1" x14ac:dyDescent="0.2">
      <c r="AI60" s="138"/>
      <c r="AJ60" s="139"/>
      <c r="AK60" s="139"/>
      <c r="AL60" s="139"/>
      <c r="AM60" s="139"/>
      <c r="AN60" s="139"/>
      <c r="AO60" s="139"/>
      <c r="AP60" s="139"/>
      <c r="AQ60" s="139"/>
      <c r="EM60" s="135"/>
    </row>
    <row r="61" spans="35:143" ht="0.95" customHeight="1" x14ac:dyDescent="0.2">
      <c r="AI61" s="138"/>
      <c r="AJ61" s="139"/>
      <c r="AK61" s="139"/>
      <c r="AL61" s="139"/>
      <c r="AM61" s="139"/>
      <c r="AN61" s="139"/>
      <c r="AO61" s="139"/>
      <c r="AP61" s="139"/>
      <c r="AQ61" s="139"/>
    </row>
    <row r="62" spans="35:143" ht="0.95" customHeight="1" x14ac:dyDescent="0.2">
      <c r="AI62" s="138"/>
      <c r="AJ62" s="139"/>
      <c r="AK62" s="139"/>
      <c r="AL62" s="139"/>
      <c r="AM62" s="139"/>
      <c r="AN62" s="139"/>
      <c r="AO62" s="139"/>
      <c r="AP62" s="139"/>
      <c r="AQ62" s="139"/>
      <c r="EM62" s="135"/>
    </row>
    <row r="63" spans="35:143" ht="0.95" customHeight="1" x14ac:dyDescent="0.2">
      <c r="AI63" s="138"/>
      <c r="AJ63" s="139"/>
      <c r="AK63" s="139"/>
      <c r="AL63" s="139"/>
      <c r="AM63" s="139"/>
      <c r="AN63" s="139"/>
      <c r="AO63" s="139"/>
      <c r="AP63" s="139"/>
      <c r="AQ63" s="139"/>
      <c r="EM63" s="135"/>
    </row>
    <row r="64" spans="35:143" ht="0.95" customHeight="1" x14ac:dyDescent="0.2">
      <c r="AI64" s="138"/>
      <c r="AJ64" s="139"/>
      <c r="AK64" s="139"/>
      <c r="AL64" s="139"/>
      <c r="AM64" s="139"/>
      <c r="AN64" s="139"/>
      <c r="AO64" s="139"/>
      <c r="AP64" s="139"/>
      <c r="AQ64" s="139"/>
      <c r="EM64" s="135"/>
    </row>
    <row r="65" spans="35:143" ht="0.95" customHeight="1" x14ac:dyDescent="0.2">
      <c r="AI65" s="138"/>
      <c r="AJ65" s="139"/>
      <c r="AK65" s="139"/>
      <c r="AL65" s="139"/>
      <c r="AM65" s="139"/>
      <c r="AN65" s="139"/>
      <c r="AO65" s="139"/>
      <c r="AP65" s="139"/>
      <c r="AQ65" s="139"/>
      <c r="EM65" s="135"/>
    </row>
    <row r="69" spans="35:143" ht="0.95" customHeight="1" x14ac:dyDescent="0.2">
      <c r="AI69" s="138"/>
      <c r="AJ69" s="139"/>
      <c r="AK69" s="139"/>
      <c r="AL69" s="139"/>
      <c r="AM69" s="139"/>
      <c r="AN69" s="139"/>
      <c r="AO69" s="139"/>
      <c r="AP69" s="139"/>
      <c r="AQ69" s="139"/>
      <c r="EM69" s="135"/>
    </row>
    <row r="101" spans="197:197" ht="0.95" customHeight="1" x14ac:dyDescent="0.2">
      <c r="GO101" s="143"/>
    </row>
    <row r="102" spans="197:197" ht="0.95" customHeight="1" x14ac:dyDescent="0.2">
      <c r="GO102" s="143"/>
    </row>
    <row r="103" spans="197:197" ht="0.95" customHeight="1" x14ac:dyDescent="0.2">
      <c r="GO103" s="143"/>
    </row>
    <row r="104" spans="197:197" ht="0.95" customHeight="1" x14ac:dyDescent="0.2">
      <c r="GO104" s="143"/>
    </row>
    <row r="105" spans="197:197" ht="0.95" customHeight="1" x14ac:dyDescent="0.2">
      <c r="GO105" s="143"/>
    </row>
    <row r="106" spans="197:197" ht="0.95" customHeight="1" x14ac:dyDescent="0.2">
      <c r="GO106" s="143"/>
    </row>
    <row r="107" spans="197:197" ht="0.95" customHeight="1" x14ac:dyDescent="0.2">
      <c r="GO107" s="143"/>
    </row>
    <row r="108" spans="197:197" ht="0.95" customHeight="1" x14ac:dyDescent="0.2">
      <c r="GO108" s="143"/>
    </row>
    <row r="109" spans="197:197" ht="0.95" customHeight="1" x14ac:dyDescent="0.2">
      <c r="GO109" s="143"/>
    </row>
    <row r="110" spans="197:197" ht="0.95" customHeight="1" x14ac:dyDescent="0.2">
      <c r="GO110" s="143"/>
    </row>
    <row r="111" spans="197:197" ht="0.95" customHeight="1" x14ac:dyDescent="0.2">
      <c r="GO111" s="143"/>
    </row>
    <row r="112" spans="197:197" ht="0.95" customHeight="1" x14ac:dyDescent="0.2">
      <c r="GO112" s="143"/>
    </row>
    <row r="113" spans="197:197" ht="0.95" customHeight="1" x14ac:dyDescent="0.2">
      <c r="GO113" s="143"/>
    </row>
    <row r="114" spans="197:197" ht="0.95" customHeight="1" x14ac:dyDescent="0.2">
      <c r="GO114" s="143"/>
    </row>
    <row r="115" spans="197:197" ht="0.95" customHeight="1" x14ac:dyDescent="0.2">
      <c r="GO115" s="143"/>
    </row>
    <row r="116" spans="197:197" ht="0.95" customHeight="1" x14ac:dyDescent="0.2">
      <c r="GO116" s="143"/>
    </row>
    <row r="117" spans="197:197" ht="0.95" customHeight="1" x14ac:dyDescent="0.2">
      <c r="GO117" s="143"/>
    </row>
    <row r="118" spans="197:197" ht="0.95" customHeight="1" x14ac:dyDescent="0.2">
      <c r="GO118" s="143"/>
    </row>
    <row r="119" spans="197:197" ht="0.95" customHeight="1" x14ac:dyDescent="0.2">
      <c r="GO119" s="143"/>
    </row>
    <row r="120" spans="197:197" ht="0.95" customHeight="1" x14ac:dyDescent="0.2">
      <c r="GO120" s="143"/>
    </row>
    <row r="121" spans="197:197" ht="0.95" customHeight="1" x14ac:dyDescent="0.2">
      <c r="GO121" s="143"/>
    </row>
    <row r="122" spans="197:197" ht="0.95" customHeight="1" x14ac:dyDescent="0.2">
      <c r="GO122" s="143"/>
    </row>
    <row r="123" spans="197:197" ht="0.95" customHeight="1" x14ac:dyDescent="0.2">
      <c r="GO123" s="143"/>
    </row>
    <row r="124" spans="197:197" ht="0.95" customHeight="1" x14ac:dyDescent="0.2">
      <c r="GO124" s="143"/>
    </row>
    <row r="125" spans="197:197" ht="0.95" customHeight="1" x14ac:dyDescent="0.2">
      <c r="GO125" s="143"/>
    </row>
    <row r="126" spans="197:197" ht="0.95" customHeight="1" x14ac:dyDescent="0.2">
      <c r="GO126" s="143"/>
    </row>
    <row r="127" spans="197:197" ht="0.95" customHeight="1" x14ac:dyDescent="0.2">
      <c r="GO127" s="143"/>
    </row>
    <row r="128" spans="197:197" ht="0.95" customHeight="1" x14ac:dyDescent="0.2">
      <c r="GO128" s="143"/>
    </row>
    <row r="129" spans="197:197" ht="0.95" customHeight="1" x14ac:dyDescent="0.2">
      <c r="GO129" s="143"/>
    </row>
    <row r="130" spans="197:197" ht="0.95" customHeight="1" x14ac:dyDescent="0.2">
      <c r="GO130" s="143"/>
    </row>
    <row r="131" spans="197:197" ht="0.95" customHeight="1" x14ac:dyDescent="0.2">
      <c r="GO131" s="143"/>
    </row>
    <row r="132" spans="197:197" ht="0.95" customHeight="1" x14ac:dyDescent="0.2">
      <c r="GO132" s="143"/>
    </row>
    <row r="133" spans="197:197" ht="0.95" customHeight="1" x14ac:dyDescent="0.2">
      <c r="GO133" s="143"/>
    </row>
    <row r="134" spans="197:197" ht="0.95" customHeight="1" x14ac:dyDescent="0.2">
      <c r="GO134" s="143"/>
    </row>
    <row r="135" spans="197:197" ht="0.95" customHeight="1" x14ac:dyDescent="0.2">
      <c r="GO135" s="143"/>
    </row>
    <row r="136" spans="197:197" ht="0.95" customHeight="1" x14ac:dyDescent="0.2">
      <c r="GO136" s="143"/>
    </row>
    <row r="137" spans="197:197" ht="0.95" customHeight="1" x14ac:dyDescent="0.2">
      <c r="GO137" s="143"/>
    </row>
    <row r="138" spans="197:197" ht="0.95" customHeight="1" x14ac:dyDescent="0.2">
      <c r="GO138" s="143"/>
    </row>
    <row r="139" spans="197:197" ht="0.95" customHeight="1" x14ac:dyDescent="0.2">
      <c r="GO139" s="143"/>
    </row>
    <row r="140" spans="197:197" ht="0.95" customHeight="1" x14ac:dyDescent="0.2">
      <c r="GO140" s="143"/>
    </row>
    <row r="141" spans="197:197" ht="0.95" customHeight="1" x14ac:dyDescent="0.2">
      <c r="GO141" s="143"/>
    </row>
    <row r="142" spans="197:197" ht="0.95" customHeight="1" x14ac:dyDescent="0.2">
      <c r="GO142" s="143"/>
    </row>
    <row r="143" spans="197:197" ht="0.95" customHeight="1" x14ac:dyDescent="0.2">
      <c r="GO143" s="143"/>
    </row>
    <row r="144" spans="197:197" ht="0.95" customHeight="1" x14ac:dyDescent="0.2">
      <c r="GO144" s="143"/>
    </row>
    <row r="145" spans="197:197" ht="0.95" customHeight="1" x14ac:dyDescent="0.2">
      <c r="GO145" s="143"/>
    </row>
    <row r="146" spans="197:197" ht="0.95" customHeight="1" x14ac:dyDescent="0.2">
      <c r="GO146" s="143"/>
    </row>
    <row r="147" spans="197:197" ht="0.95" customHeight="1" x14ac:dyDescent="0.2">
      <c r="GO147" s="143"/>
    </row>
    <row r="148" spans="197:197" ht="0.95" customHeight="1" x14ac:dyDescent="0.2">
      <c r="GO148" s="143"/>
    </row>
    <row r="149" spans="197:197" ht="0.95" customHeight="1" x14ac:dyDescent="0.2">
      <c r="GO149" s="143"/>
    </row>
    <row r="150" spans="197:197" ht="0.95" customHeight="1" x14ac:dyDescent="0.2">
      <c r="GO150" s="143"/>
    </row>
    <row r="151" spans="197:197" ht="0.95" customHeight="1" x14ac:dyDescent="0.2">
      <c r="GO151" s="143"/>
    </row>
    <row r="152" spans="197:197" ht="0.95" customHeight="1" x14ac:dyDescent="0.2">
      <c r="GO152" s="143"/>
    </row>
    <row r="153" spans="197:197" ht="0.95" customHeight="1" x14ac:dyDescent="0.2">
      <c r="GO153" s="143"/>
    </row>
    <row r="154" spans="197:197" ht="0.95" customHeight="1" x14ac:dyDescent="0.2">
      <c r="GO154" s="143"/>
    </row>
    <row r="155" spans="197:197" ht="0.95" customHeight="1" x14ac:dyDescent="0.2">
      <c r="GO155" s="143"/>
    </row>
    <row r="156" spans="197:197" ht="0.95" customHeight="1" x14ac:dyDescent="0.2">
      <c r="GO156" s="143"/>
    </row>
    <row r="157" spans="197:197" ht="0.95" customHeight="1" x14ac:dyDescent="0.2">
      <c r="GO157" s="143"/>
    </row>
    <row r="158" spans="197:197" ht="0.95" customHeight="1" x14ac:dyDescent="0.2">
      <c r="GO158" s="143"/>
    </row>
    <row r="159" spans="197:197" ht="0.95" customHeight="1" x14ac:dyDescent="0.2">
      <c r="GO159" s="143"/>
    </row>
    <row r="160" spans="197:197" ht="0.95" customHeight="1" x14ac:dyDescent="0.2">
      <c r="GO160" s="143"/>
    </row>
    <row r="161" spans="197:197" ht="0.95" customHeight="1" x14ac:dyDescent="0.2">
      <c r="GO161" s="143"/>
    </row>
    <row r="162" spans="197:197" ht="0.95" customHeight="1" x14ac:dyDescent="0.2">
      <c r="GO162" s="143"/>
    </row>
    <row r="163" spans="197:197" ht="0.95" customHeight="1" x14ac:dyDescent="0.2">
      <c r="GO163" s="143"/>
    </row>
    <row r="164" spans="197:197" ht="0.95" customHeight="1" x14ac:dyDescent="0.2">
      <c r="GO164" s="143"/>
    </row>
    <row r="165" spans="197:197" ht="0.95" customHeight="1" x14ac:dyDescent="0.2">
      <c r="GO165" s="143"/>
    </row>
    <row r="166" spans="197:197" ht="0.95" customHeight="1" x14ac:dyDescent="0.2">
      <c r="GO166" s="143"/>
    </row>
    <row r="167" spans="197:197" ht="0.95" customHeight="1" x14ac:dyDescent="0.2">
      <c r="GO167" s="143"/>
    </row>
    <row r="168" spans="197:197" ht="0.95" customHeight="1" x14ac:dyDescent="0.2">
      <c r="GO168" s="143"/>
    </row>
    <row r="169" spans="197:197" ht="0.95" customHeight="1" x14ac:dyDescent="0.2">
      <c r="GO169" s="143"/>
    </row>
    <row r="170" spans="197:197" ht="0.95" customHeight="1" x14ac:dyDescent="0.2">
      <c r="GO170" s="143"/>
    </row>
    <row r="171" spans="197:197" ht="0.95" customHeight="1" x14ac:dyDescent="0.2">
      <c r="GO171" s="143"/>
    </row>
    <row r="172" spans="197:197" ht="0.95" customHeight="1" x14ac:dyDescent="0.2">
      <c r="GO172" s="143"/>
    </row>
    <row r="173" spans="197:197" ht="0.95" customHeight="1" x14ac:dyDescent="0.2">
      <c r="GO173" s="143"/>
    </row>
    <row r="174" spans="197:197" ht="0.95" customHeight="1" x14ac:dyDescent="0.2">
      <c r="GO174" s="143"/>
    </row>
    <row r="175" spans="197:197" ht="0.95" customHeight="1" x14ac:dyDescent="0.2">
      <c r="GO175" s="143"/>
    </row>
    <row r="176" spans="197:197" ht="0.95" customHeight="1" x14ac:dyDescent="0.2">
      <c r="GO176" s="143"/>
    </row>
    <row r="177" spans="197:197" ht="0.95" customHeight="1" x14ac:dyDescent="0.2">
      <c r="GO177" s="143"/>
    </row>
    <row r="178" spans="197:197" ht="0.95" customHeight="1" x14ac:dyDescent="0.2">
      <c r="GO178" s="143"/>
    </row>
    <row r="179" spans="197:197" ht="0.95" customHeight="1" x14ac:dyDescent="0.2">
      <c r="GO179" s="143"/>
    </row>
    <row r="180" spans="197:197" ht="0.95" customHeight="1" x14ac:dyDescent="0.2">
      <c r="GO180" s="143"/>
    </row>
    <row r="181" spans="197:197" ht="0.95" customHeight="1" x14ac:dyDescent="0.2">
      <c r="GO181" s="143"/>
    </row>
    <row r="182" spans="197:197" ht="0.95" customHeight="1" x14ac:dyDescent="0.2">
      <c r="GO182" s="143"/>
    </row>
    <row r="183" spans="197:197" ht="0.95" customHeight="1" x14ac:dyDescent="0.2">
      <c r="GO183" s="143"/>
    </row>
    <row r="184" spans="197:197" ht="0.95" customHeight="1" x14ac:dyDescent="0.2">
      <c r="GO184" s="143"/>
    </row>
    <row r="185" spans="197:197" ht="0.95" customHeight="1" x14ac:dyDescent="0.2">
      <c r="GO185" s="143"/>
    </row>
    <row r="186" spans="197:197" ht="0.95" customHeight="1" x14ac:dyDescent="0.2">
      <c r="GO186" s="143"/>
    </row>
    <row r="187" spans="197:197" ht="0.95" customHeight="1" x14ac:dyDescent="0.2">
      <c r="GO187" s="143"/>
    </row>
    <row r="188" spans="197:197" ht="0.95" customHeight="1" x14ac:dyDescent="0.2">
      <c r="GO188" s="143"/>
    </row>
    <row r="189" spans="197:197" ht="0.95" customHeight="1" x14ac:dyDescent="0.2">
      <c r="GO189" s="143"/>
    </row>
    <row r="190" spans="197:197" ht="0.95" customHeight="1" x14ac:dyDescent="0.2">
      <c r="GO190" s="143"/>
    </row>
    <row r="191" spans="197:197" ht="0.95" customHeight="1" x14ac:dyDescent="0.2">
      <c r="GO191" s="143"/>
    </row>
    <row r="192" spans="197:197" ht="0.95" customHeight="1" x14ac:dyDescent="0.2">
      <c r="GO192" s="143"/>
    </row>
    <row r="193" spans="197:197" ht="0.95" customHeight="1" x14ac:dyDescent="0.2">
      <c r="GO193" s="143"/>
    </row>
    <row r="194" spans="197:197" ht="0.95" customHeight="1" x14ac:dyDescent="0.2">
      <c r="GO194" s="143"/>
    </row>
  </sheetData>
  <sheetProtection selectLockedCells="1"/>
  <mergeCells count="147">
    <mergeCell ref="FS45:GD45"/>
    <mergeCell ref="GE45:GP45"/>
    <mergeCell ref="GQ45:HB45"/>
    <mergeCell ref="HD45:HK45"/>
    <mergeCell ref="HO45:HV45"/>
    <mergeCell ref="FY47:GV47"/>
    <mergeCell ref="CY45:DJ45"/>
    <mergeCell ref="DK45:DV45"/>
    <mergeCell ref="DW45:EH45"/>
    <mergeCell ref="EI45:ET45"/>
    <mergeCell ref="EU45:FF45"/>
    <mergeCell ref="FG45:FR45"/>
    <mergeCell ref="J45:AS45"/>
    <mergeCell ref="AU45:BA45"/>
    <mergeCell ref="BC45:BN45"/>
    <mergeCell ref="BO45:BZ45"/>
    <mergeCell ref="CA45:CL45"/>
    <mergeCell ref="CM45:CX45"/>
    <mergeCell ref="B43:I44"/>
    <mergeCell ref="J43:AS44"/>
    <mergeCell ref="AU43:BA44"/>
    <mergeCell ref="HD43:HW44"/>
    <mergeCell ref="HY43:IH44"/>
    <mergeCell ref="II43:IP44"/>
    <mergeCell ref="AK41:BA41"/>
    <mergeCell ref="HD41:HW41"/>
    <mergeCell ref="HY41:IH41"/>
    <mergeCell ref="II41:IP41"/>
    <mergeCell ref="AK42:BA42"/>
    <mergeCell ref="HD42:HW42"/>
    <mergeCell ref="HY42:IH42"/>
    <mergeCell ref="II42:IP42"/>
    <mergeCell ref="FS38:GD38"/>
    <mergeCell ref="GE38:GP38"/>
    <mergeCell ref="GQ38:HB38"/>
    <mergeCell ref="HD38:HK38"/>
    <mergeCell ref="HO38:HV38"/>
    <mergeCell ref="AK40:BA40"/>
    <mergeCell ref="CY38:DJ38"/>
    <mergeCell ref="DK38:DV38"/>
    <mergeCell ref="DW38:EH38"/>
    <mergeCell ref="EI38:ET38"/>
    <mergeCell ref="EU38:FF38"/>
    <mergeCell ref="FG38:FR38"/>
    <mergeCell ref="J38:AS38"/>
    <mergeCell ref="AU38:BA38"/>
    <mergeCell ref="BC38:BN38"/>
    <mergeCell ref="BO38:BZ38"/>
    <mergeCell ref="CA38:CL38"/>
    <mergeCell ref="CM38:CX38"/>
    <mergeCell ref="B36:I37"/>
    <mergeCell ref="J36:AS37"/>
    <mergeCell ref="AU36:BA37"/>
    <mergeCell ref="HD36:HW37"/>
    <mergeCell ref="HY36:IH37"/>
    <mergeCell ref="II36:IP37"/>
    <mergeCell ref="AK34:BA34"/>
    <mergeCell ref="HD34:HW34"/>
    <mergeCell ref="HY34:IH34"/>
    <mergeCell ref="II34:IP34"/>
    <mergeCell ref="AK35:BA35"/>
    <mergeCell ref="HD35:HW35"/>
    <mergeCell ref="HY35:IH35"/>
    <mergeCell ref="II35:IP35"/>
    <mergeCell ref="FS31:GD31"/>
    <mergeCell ref="GE31:GP31"/>
    <mergeCell ref="GQ31:HB31"/>
    <mergeCell ref="HD31:HK31"/>
    <mergeCell ref="HO31:HV31"/>
    <mergeCell ref="AK33:BA33"/>
    <mergeCell ref="CY31:DJ31"/>
    <mergeCell ref="DK31:DV31"/>
    <mergeCell ref="DW31:EH31"/>
    <mergeCell ref="EI31:ET31"/>
    <mergeCell ref="EU31:FF31"/>
    <mergeCell ref="FG31:FR31"/>
    <mergeCell ref="J31:AS31"/>
    <mergeCell ref="AU31:BA31"/>
    <mergeCell ref="BC31:BN31"/>
    <mergeCell ref="BO31:BZ31"/>
    <mergeCell ref="CA31:CL31"/>
    <mergeCell ref="CM31:CX31"/>
    <mergeCell ref="B29:I30"/>
    <mergeCell ref="J29:AS30"/>
    <mergeCell ref="AU29:BA30"/>
    <mergeCell ref="HD29:HW30"/>
    <mergeCell ref="HY29:IH30"/>
    <mergeCell ref="II29:IP30"/>
    <mergeCell ref="AK27:BA27"/>
    <mergeCell ref="HD27:HW27"/>
    <mergeCell ref="HY27:IH27"/>
    <mergeCell ref="II27:IP27"/>
    <mergeCell ref="AK28:BA28"/>
    <mergeCell ref="HD28:HW28"/>
    <mergeCell ref="HY28:IH28"/>
    <mergeCell ref="II28:IP28"/>
    <mergeCell ref="FS24:GD24"/>
    <mergeCell ref="GE24:GP24"/>
    <mergeCell ref="GQ24:HB24"/>
    <mergeCell ref="HD24:HK24"/>
    <mergeCell ref="HO24:HV24"/>
    <mergeCell ref="AK26:BA26"/>
    <mergeCell ref="CY24:DJ24"/>
    <mergeCell ref="DK24:DV24"/>
    <mergeCell ref="DW24:EH24"/>
    <mergeCell ref="EI24:ET24"/>
    <mergeCell ref="EU24:FF24"/>
    <mergeCell ref="FG24:FR24"/>
    <mergeCell ref="J24:AS24"/>
    <mergeCell ref="AU24:BA24"/>
    <mergeCell ref="BC24:BN24"/>
    <mergeCell ref="BO24:BZ24"/>
    <mergeCell ref="CA24:CL24"/>
    <mergeCell ref="CM24:CX24"/>
    <mergeCell ref="AK19:BA19"/>
    <mergeCell ref="B22:I23"/>
    <mergeCell ref="J22:AS23"/>
    <mergeCell ref="AU22:BA23"/>
    <mergeCell ref="HD22:HW23"/>
    <mergeCell ref="HY22:IH23"/>
    <mergeCell ref="II22:IP23"/>
    <mergeCell ref="AK20:BA20"/>
    <mergeCell ref="HD20:HW20"/>
    <mergeCell ref="AK21:BA21"/>
    <mergeCell ref="HD21:HW21"/>
    <mergeCell ref="HY21:IH21"/>
    <mergeCell ref="II21:IP21"/>
    <mergeCell ref="B8:J8"/>
    <mergeCell ref="Q8:BA8"/>
    <mergeCell ref="BO8:BV8"/>
    <mergeCell ref="CC8:DN8"/>
    <mergeCell ref="EC8:EJ8"/>
    <mergeCell ref="EQ8:GB8"/>
    <mergeCell ref="GP8:GW8"/>
    <mergeCell ref="HD8:IP8"/>
    <mergeCell ref="B9:AJ9"/>
    <mergeCell ref="AK9:AS9"/>
    <mergeCell ref="B1:AR1"/>
    <mergeCell ref="BD1:FS1"/>
    <mergeCell ref="GX1:IO1"/>
    <mergeCell ref="B2:AR2"/>
    <mergeCell ref="BD2:FS3"/>
    <mergeCell ref="GX2:IO2"/>
    <mergeCell ref="BD4:FS4"/>
    <mergeCell ref="J5:BA5"/>
    <mergeCell ref="B7:AJ7"/>
    <mergeCell ref="AK7:BA7"/>
  </mergeCells>
  <conditionalFormatting sqref="B69:AH69 B66:B68 B48:AH48 B50:AH65 D47:AI47 B47">
    <cfRule type="expression" dxfId="279" priority="91">
      <formula>#REF!="ausgeblendet"</formula>
    </cfRule>
  </conditionalFormatting>
  <conditionalFormatting sqref="AK20:AK21 J22 AU22 J24 AU24">
    <cfRule type="expression" dxfId="278" priority="74">
      <formula>#REF!="ausgeblendet"</formula>
    </cfRule>
  </conditionalFormatting>
  <conditionalFormatting sqref="B25:AH25">
    <cfRule type="expression" dxfId="277" priority="75">
      <formula>#REF!="ausgeblendet"</formula>
    </cfRule>
  </conditionalFormatting>
  <conditionalFormatting sqref="BB19">
    <cfRule type="expression" dxfId="276" priority="76">
      <formula>#REF!="ausgeblendet"</formula>
    </cfRule>
  </conditionalFormatting>
  <conditionalFormatting sqref="AK27:AK28 J29 AU29 J31 AU31">
    <cfRule type="expression" dxfId="275" priority="55">
      <formula>#REF!="ausgeblendet"</formula>
    </cfRule>
  </conditionalFormatting>
  <conditionalFormatting sqref="HD26">
    <cfRule type="expression" dxfId="274" priority="56">
      <formula>#REF!="ausgeblendet"</formula>
    </cfRule>
  </conditionalFormatting>
  <conditionalFormatting sqref="BB26">
    <cfRule type="expression" dxfId="273" priority="57">
      <formula>#REF!="ausgeblendet"</formula>
    </cfRule>
  </conditionalFormatting>
  <conditionalFormatting sqref="AK34:AK35 J36 AU36 J38 AU38">
    <cfRule type="expression" dxfId="272" priority="37">
      <formula>#REF!="ausgeblendet"</formula>
    </cfRule>
  </conditionalFormatting>
  <conditionalFormatting sqref="HD33">
    <cfRule type="expression" dxfId="271" priority="38">
      <formula>#REF!="ausgeblendet"</formula>
    </cfRule>
  </conditionalFormatting>
  <conditionalFormatting sqref="BB33">
    <cfRule type="expression" dxfId="270" priority="39">
      <formula>#REF!="ausgeblendet"</formula>
    </cfRule>
  </conditionalFormatting>
  <conditionalFormatting sqref="AK41:AK42 J43 AU43 J45 AU45">
    <cfRule type="expression" dxfId="269" priority="19">
      <formula>#REF!="ausgeblendet"</formula>
    </cfRule>
  </conditionalFormatting>
  <conditionalFormatting sqref="HD40">
    <cfRule type="expression" dxfId="268" priority="20">
      <formula>#REF!="ausgeblendet"</formula>
    </cfRule>
  </conditionalFormatting>
  <conditionalFormatting sqref="BB40">
    <cfRule type="expression" dxfId="267" priority="21">
      <formula>#REF!="ausgeblendet"</formula>
    </cfRule>
  </conditionalFormatting>
  <conditionalFormatting sqref="B32:AH32">
    <cfRule type="expression" dxfId="266" priority="7">
      <formula>#REF!="ausgeblendet"</formula>
    </cfRule>
  </conditionalFormatting>
  <conditionalFormatting sqref="B39:AH39">
    <cfRule type="expression" dxfId="265" priority="5">
      <formula>#REF!="ausgeblendet"</formula>
    </cfRule>
  </conditionalFormatting>
  <conditionalFormatting sqref="B46:AH46">
    <cfRule type="expression" dxfId="264" priority="3">
      <formula>#REF!="ausgeblendet"</formula>
    </cfRule>
  </conditionalFormatting>
  <conditionalFormatting sqref="BC20:HC20">
    <cfRule type="cellIs" dxfId="263" priority="68" operator="equal">
      <formula>#REF!</formula>
    </cfRule>
  </conditionalFormatting>
  <conditionalFormatting sqref="BB20:HC20">
    <cfRule type="cellIs" dxfId="262" priority="66" operator="equal">
      <formula>#REF!</formula>
    </cfRule>
    <cfRule type="cellIs" dxfId="261" priority="69" operator="equal">
      <formula>#REF!</formula>
    </cfRule>
  </conditionalFormatting>
  <conditionalFormatting sqref="BB25:HC25">
    <cfRule type="cellIs" dxfId="260" priority="67" operator="equal">
      <formula>#REF!</formula>
    </cfRule>
  </conditionalFormatting>
  <conditionalFormatting sqref="BC21:HC21">
    <cfRule type="cellIs" dxfId="259" priority="77" operator="equal">
      <formula>#REF!</formula>
    </cfRule>
    <cfRule type="cellIs" dxfId="258" priority="78" operator="equal">
      <formula>#REF!</formula>
    </cfRule>
    <cfRule type="cellIs" dxfId="257" priority="79" operator="equal">
      <formula>#REF!</formula>
    </cfRule>
    <cfRule type="cellIs" dxfId="256" priority="80" operator="equal">
      <formula>#REF!</formula>
    </cfRule>
  </conditionalFormatting>
  <conditionalFormatting sqref="BB22:HC22 HY20:HZ20">
    <cfRule type="cellIs" dxfId="255" priority="62" operator="between">
      <formula>#REF!</formula>
      <formula>#REF!</formula>
    </cfRule>
    <cfRule type="cellIs" dxfId="254" priority="63" operator="between">
      <formula>#REF!</formula>
      <formula>#REF!</formula>
    </cfRule>
    <cfRule type="cellIs" dxfId="253" priority="64" operator="between">
      <formula>#REF!</formula>
      <formula>#REF!</formula>
    </cfRule>
    <cfRule type="cellIs" dxfId="252" priority="65" operator="between">
      <formula>#REF!</formula>
      <formula>#REF!</formula>
    </cfRule>
  </conditionalFormatting>
  <conditionalFormatting sqref="BC27:HC27">
    <cfRule type="cellIs" dxfId="251" priority="49" operator="equal">
      <formula>#REF!</formula>
    </cfRule>
  </conditionalFormatting>
  <conditionalFormatting sqref="BB27:HC27">
    <cfRule type="cellIs" dxfId="250" priority="48" operator="equal">
      <formula>#REF!</formula>
    </cfRule>
    <cfRule type="cellIs" dxfId="249" priority="50" operator="equal">
      <formula>#REF!</formula>
    </cfRule>
  </conditionalFormatting>
  <conditionalFormatting sqref="BC28:HC28">
    <cfRule type="cellIs" dxfId="248" priority="58" operator="equal">
      <formula>#REF!</formula>
    </cfRule>
    <cfRule type="cellIs" dxfId="247" priority="59" operator="equal">
      <formula>#REF!</formula>
    </cfRule>
    <cfRule type="cellIs" dxfId="246" priority="60" operator="equal">
      <formula>#REF!</formula>
    </cfRule>
    <cfRule type="cellIs" dxfId="245" priority="61" operator="equal">
      <formula>#REF!</formula>
    </cfRule>
  </conditionalFormatting>
  <conditionalFormatting sqref="BB29:HC29">
    <cfRule type="cellIs" dxfId="244" priority="44" operator="between">
      <formula>#REF!</formula>
      <formula>#REF!</formula>
    </cfRule>
    <cfRule type="cellIs" dxfId="243" priority="45" operator="between">
      <formula>#REF!</formula>
      <formula>#REF!</formula>
    </cfRule>
    <cfRule type="cellIs" dxfId="242" priority="46" operator="between">
      <formula>#REF!</formula>
      <formula>#REF!</formula>
    </cfRule>
    <cfRule type="cellIs" dxfId="241" priority="47" operator="between">
      <formula>#REF!</formula>
      <formula>#REF!</formula>
    </cfRule>
  </conditionalFormatting>
  <conditionalFormatting sqref="BC34:HC34">
    <cfRule type="cellIs" dxfId="240" priority="31" operator="equal">
      <formula>#REF!</formula>
    </cfRule>
  </conditionalFormatting>
  <conditionalFormatting sqref="BB34:HC34">
    <cfRule type="cellIs" dxfId="239" priority="30" operator="equal">
      <formula>#REF!</formula>
    </cfRule>
    <cfRule type="cellIs" dxfId="238" priority="32" operator="equal">
      <formula>#REF!</formula>
    </cfRule>
  </conditionalFormatting>
  <conditionalFormatting sqref="BC35:HC35">
    <cfRule type="cellIs" dxfId="237" priority="40" operator="equal">
      <formula>#REF!</formula>
    </cfRule>
    <cfRule type="cellIs" dxfId="236" priority="41" operator="equal">
      <formula>#REF!</formula>
    </cfRule>
    <cfRule type="cellIs" dxfId="235" priority="42" operator="equal">
      <formula>#REF!</formula>
    </cfRule>
    <cfRule type="cellIs" dxfId="234" priority="43" operator="equal">
      <formula>#REF!</formula>
    </cfRule>
  </conditionalFormatting>
  <conditionalFormatting sqref="BB36:HC36">
    <cfRule type="cellIs" dxfId="233" priority="26" operator="between">
      <formula>#REF!</formula>
      <formula>#REF!</formula>
    </cfRule>
    <cfRule type="cellIs" dxfId="232" priority="27" operator="between">
      <formula>#REF!</formula>
      <formula>#REF!</formula>
    </cfRule>
    <cfRule type="cellIs" dxfId="231" priority="28" operator="between">
      <formula>#REF!</formula>
      <formula>#REF!</formula>
    </cfRule>
    <cfRule type="cellIs" dxfId="230" priority="29" operator="between">
      <formula>#REF!</formula>
      <formula>#REF!</formula>
    </cfRule>
  </conditionalFormatting>
  <conditionalFormatting sqref="BC41:HC41">
    <cfRule type="cellIs" dxfId="229" priority="13" operator="equal">
      <formula>#REF!</formula>
    </cfRule>
  </conditionalFormatting>
  <conditionalFormatting sqref="BB41:HC41">
    <cfRule type="cellIs" dxfId="228" priority="12" operator="equal">
      <formula>#REF!</formula>
    </cfRule>
    <cfRule type="cellIs" dxfId="227" priority="14" operator="equal">
      <formula>#REF!</formula>
    </cfRule>
  </conditionalFormatting>
  <conditionalFormatting sqref="BC42:HC42">
    <cfRule type="cellIs" dxfId="226" priority="22" operator="equal">
      <formula>#REF!</formula>
    </cfRule>
    <cfRule type="cellIs" dxfId="225" priority="23" operator="equal">
      <formula>#REF!</formula>
    </cfRule>
    <cfRule type="cellIs" dxfId="224" priority="24" operator="equal">
      <formula>#REF!</formula>
    </cfRule>
    <cfRule type="cellIs" dxfId="223" priority="25" operator="equal">
      <formula>#REF!</formula>
    </cfRule>
  </conditionalFormatting>
  <conditionalFormatting sqref="BB43:HC43">
    <cfRule type="cellIs" dxfId="222" priority="8" operator="between">
      <formula>#REF!</formula>
      <formula>#REF!</formula>
    </cfRule>
    <cfRule type="cellIs" dxfId="221" priority="9" operator="between">
      <formula>#REF!</formula>
      <formula>#REF!</formula>
    </cfRule>
    <cfRule type="cellIs" dxfId="220" priority="10" operator="between">
      <formula>#REF!</formula>
      <formula>#REF!</formula>
    </cfRule>
    <cfRule type="cellIs" dxfId="219" priority="11" operator="between">
      <formula>#REF!</formula>
      <formula>#REF!</formula>
    </cfRule>
  </conditionalFormatting>
  <conditionalFormatting sqref="BB32:HC32">
    <cfRule type="cellIs" dxfId="218" priority="6" operator="equal">
      <formula>#REF!</formula>
    </cfRule>
  </conditionalFormatting>
  <conditionalFormatting sqref="BB39:HC39">
    <cfRule type="cellIs" dxfId="217" priority="4" operator="equal">
      <formula>#REF!</formula>
    </cfRule>
  </conditionalFormatting>
  <conditionalFormatting sqref="BB46:HC46">
    <cfRule type="cellIs" dxfId="216" priority="2" operator="equal">
      <formula>#REF!</formula>
    </cfRule>
  </conditionalFormatting>
  <dataValidations count="5">
    <dataValidation type="whole" allowBlank="1" showInputMessage="1" showErrorMessage="1" sqref="AK9:AS9 B8:J8 BO8:BV8 EC8:EJ8 GP8:GW8" xr:uid="{1BB3EEE1-9E9D-4BB6-8F16-96ADD5A48C5F}">
      <formula1>0</formula1>
      <formula2>120</formula2>
    </dataValidation>
    <dataValidation type="date" allowBlank="1" showInputMessage="1" showErrorMessage="1" sqref="AK28:AZ28 AK21:AZ21 AK35:AZ35 AK42:AZ42" xr:uid="{6C46C4D3-F29C-4709-9074-E8CFB5EF8E98}">
      <formula1>43100</formula1>
      <formula2>#REF!</formula2>
    </dataValidation>
    <dataValidation type="list" allowBlank="1" showInputMessage="1" showErrorMessage="1" sqref="AK20 J43 J45 AK41 J36 J38 AK34 J29 J31 AK27 J24 J22" xr:uid="{48F027E9-AC30-403D-82AF-0C9773FBF598}">
      <formula1>#REF!</formula1>
    </dataValidation>
    <dataValidation type="list" allowBlank="1" showInputMessage="1" showErrorMessage="1" sqref="CN1" xr:uid="{47C30574-AAD2-4E2B-82F2-88F0B6348C14}">
      <formula1>$DR$51:$DR$52</formula1>
    </dataValidation>
    <dataValidation type="date" allowBlank="1" showInputMessage="1" showErrorMessage="1" sqref="AK26 AK19 AK40 AK33" xr:uid="{5AE24F91-9051-44A7-97A1-6B247B36E84D}">
      <formula1>19755</formula1>
      <formula2>24472</formula2>
    </dataValidation>
  </dataValidations>
  <hyperlinks>
    <hyperlink ref="B1" r:id="rId1" xr:uid="{D38C765D-23A1-46A2-928F-E1B0DD675619}"/>
    <hyperlink ref="GX2" r:id="rId2" xr:uid="{E86670F6-1B10-43A3-97D3-5BB59743B101}"/>
    <hyperlink ref="FY47" r:id="rId3" xr:uid="{F5641DD6-2697-4840-8039-8951878A9A8E}"/>
  </hyperlinks>
  <pageMargins left="0" right="0" top="0.59055118110236227" bottom="0" header="0.31496062992125984" footer="0.31496062992125984"/>
  <pageSetup paperSize="9" orientation="landscape"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01" id="{00000000-000E-0000-0300-000046000000}">
            <xm:f>'Vorruhe und Lücken'!$J$24="kann nicht erfüllt werden"</xm:f>
            <x14:dxf>
              <font>
                <strike val="0"/>
                <color theme="0"/>
              </font>
              <fill>
                <patternFill patternType="none">
                  <bgColor auto="1"/>
                </patternFill>
              </fill>
            </x14:dxf>
          </x14:cfRule>
          <x14:cfRule type="expression" priority="902" id="{00000000-000E-0000-0300-000047000000}">
            <xm:f>'Vorruhe und Lücken'!$J$24="ist erfüllt"</xm:f>
            <x14:dxf>
              <font>
                <strike val="0"/>
                <color theme="0"/>
              </font>
              <fill>
                <patternFill patternType="none">
                  <bgColor auto="1"/>
                </patternFill>
              </fill>
            </x14:dxf>
          </x14:cfRule>
          <xm:sqref>AU22 AU29 AU36 AU43</xm:sqref>
        </x14:conditionalFormatting>
        <x14:conditionalFormatting xmlns:xm="http://schemas.microsoft.com/office/excel/2006/main">
          <x14:cfRule type="expression" priority="903" id="{00000000-000E-0000-0300-000048000000}">
            <xm:f>'Vorruhe und Lücken'!$J$26="ist erfüllt"</xm:f>
            <x14:dxf>
              <font>
                <strike val="0"/>
                <color theme="0"/>
              </font>
              <fill>
                <patternFill patternType="none">
                  <bgColor auto="1"/>
                </patternFill>
              </fill>
            </x14:dxf>
          </x14:cfRule>
          <x14:cfRule type="expression" priority="904" id="{00000000-000E-0000-0300-000049000000}">
            <xm:f>'Vorruhe und Lücken'!$J$26="kann nicht erfüllt werden"</xm:f>
            <x14:dxf>
              <font>
                <strike val="0"/>
                <color theme="0"/>
              </font>
              <fill>
                <patternFill patternType="none">
                  <bgColor auto="1"/>
                </patternFill>
              </fill>
            </x14:dxf>
          </x14:cfRule>
          <xm:sqref>AU24 AU31 AU38 AU45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0F29AED-D600-4757-A5F9-35BE3A5D8EC4}">
          <x14:formula1>
            <xm:f>' vor ReBeg (2)'!$J$20:$J$68</xm:f>
          </x14:formula1>
          <xm:sqref>AK7</xm:sqref>
        </x14:dataValidation>
        <x14:dataValidation type="list" allowBlank="1" showInputMessage="1" showErrorMessage="1" xr:uid="{F307A609-A81C-4992-88EC-D804939FFF5B}">
          <x14:formula1>
            <xm:f>' vor ReBeg (2)'!$G$19:$G$20</xm:f>
          </x14:formula1>
          <xm:sqref>CC8:DN8 HD8:IP8 EQ8:GB8 Q8:BA8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4383B-C345-4EDF-BE7C-5CCFEE80E1CB}">
  <dimension ref="B3:L69"/>
  <sheetViews>
    <sheetView workbookViewId="0">
      <selection activeCell="GP8" sqref="GP8:GW8"/>
    </sheetView>
  </sheetViews>
  <sheetFormatPr baseColWidth="10" defaultRowHeight="0.95" customHeight="1" x14ac:dyDescent="0.25"/>
  <cols>
    <col min="1" max="16384" width="11.42578125" style="93"/>
  </cols>
  <sheetData>
    <row r="3" spans="2:12" ht="0.95" customHeight="1" x14ac:dyDescent="0.25">
      <c r="B3" s="93" t="str">
        <f>IF(AND(OR('Vorruhe und Lücken'!J24="es fehlen noch Monate",'Vorruhe und Lücken'!J24="kann nicht erfüllt werden"),OR('Vorruhe und Lücken'!J26="ist erfüllt",'Vorruhe und Lücken'!J26="es fehlen noch Monate")),"Angaben zu den Versicherungszeiten sind nicht möglich","")</f>
        <v/>
      </c>
    </row>
    <row r="4" spans="2:12" ht="0.95" customHeight="1" x14ac:dyDescent="0.25">
      <c r="B4" s="93" t="str">
        <f>'ReBeg (2)'!J17</f>
        <v/>
      </c>
    </row>
    <row r="6" spans="2:12" ht="0.95" customHeight="1" x14ac:dyDescent="0.25">
      <c r="B6" s="269" t="str">
        <f>'ReBeg (2)'!F62&amp;"/"&amp;'ReBeg (2)'!H62</f>
        <v>63/0</v>
      </c>
      <c r="C6" s="261"/>
      <c r="D6" s="261"/>
      <c r="E6" s="261"/>
      <c r="F6" s="261"/>
      <c r="G6" s="261"/>
      <c r="H6" s="261"/>
      <c r="I6" s="261"/>
      <c r="J6" s="261"/>
      <c r="K6" s="261"/>
      <c r="L6" s="93" t="s">
        <v>66</v>
      </c>
    </row>
    <row r="7" spans="2:12" ht="0.95" customHeight="1" x14ac:dyDescent="0.25">
      <c r="B7" s="269" t="str">
        <f>'ReBeg (2)'!F63&amp;"/"&amp;'ReBeg (2)'!H63</f>
        <v>66/6</v>
      </c>
      <c r="C7" s="261"/>
      <c r="D7" s="261"/>
      <c r="E7" s="261"/>
      <c r="F7" s="261"/>
      <c r="G7" s="261"/>
      <c r="H7" s="261"/>
      <c r="I7" s="261"/>
      <c r="J7" s="261"/>
      <c r="K7" s="261"/>
    </row>
    <row r="8" spans="2:12" ht="0.95" customHeight="1" x14ac:dyDescent="0.25">
      <c r="B8" s="269" t="str">
        <f>'ReBeg (2)'!F64&amp;"/"&amp;'ReBeg (2)'!H64</f>
        <v>66/6</v>
      </c>
      <c r="C8" s="261"/>
      <c r="D8" s="261"/>
      <c r="E8" s="261"/>
      <c r="F8" s="261"/>
      <c r="G8" s="261"/>
      <c r="H8" s="261"/>
      <c r="I8" s="261"/>
      <c r="J8" s="261"/>
      <c r="K8" s="261"/>
    </row>
    <row r="9" spans="2:12" ht="0.95" customHeight="1" x14ac:dyDescent="0.25">
      <c r="B9" s="261"/>
      <c r="C9" s="261"/>
      <c r="D9" s="261"/>
      <c r="E9" s="261"/>
      <c r="F9" s="261"/>
      <c r="G9" s="261"/>
      <c r="H9" s="261"/>
      <c r="I9" s="261"/>
      <c r="J9" s="261"/>
      <c r="K9" s="261"/>
    </row>
    <row r="11" spans="2:12" ht="0.95" customHeight="1" x14ac:dyDescent="0.25">
      <c r="B11" s="293">
        <f>'ReBeg (2)'!M62</f>
        <v>24</v>
      </c>
      <c r="C11" s="268"/>
      <c r="D11" s="268"/>
      <c r="E11" s="268"/>
      <c r="F11" s="268"/>
      <c r="G11" s="268"/>
      <c r="H11" s="268"/>
      <c r="I11" s="268"/>
    </row>
    <row r="12" spans="2:12" ht="0.95" customHeight="1" x14ac:dyDescent="0.25">
      <c r="B12" s="292">
        <f>'ReBeg (2)'!M63</f>
        <v>66</v>
      </c>
      <c r="C12" s="263"/>
      <c r="D12" s="263"/>
      <c r="E12" s="263"/>
      <c r="F12" s="263"/>
      <c r="G12" s="263"/>
      <c r="H12" s="263"/>
      <c r="I12" s="258"/>
    </row>
    <row r="13" spans="2:12" ht="0.95" customHeight="1" x14ac:dyDescent="0.25">
      <c r="B13" s="292">
        <f>'ReBeg (2)'!M64</f>
        <v>66</v>
      </c>
      <c r="C13" s="258"/>
      <c r="D13" s="258"/>
      <c r="E13" s="258"/>
      <c r="F13" s="258"/>
      <c r="G13" s="258"/>
      <c r="H13" s="258"/>
      <c r="I13" s="268"/>
    </row>
    <row r="14" spans="2:12" ht="0.95" customHeight="1" x14ac:dyDescent="0.25">
      <c r="B14" s="258"/>
      <c r="C14" s="258"/>
      <c r="D14" s="258"/>
      <c r="E14" s="258"/>
      <c r="F14" s="258"/>
      <c r="G14" s="258"/>
      <c r="H14" s="258"/>
      <c r="I14" s="268"/>
    </row>
    <row r="19" spans="2:10" ht="0.95" customHeight="1" x14ac:dyDescent="0.25">
      <c r="B19" s="126" t="s">
        <v>1</v>
      </c>
      <c r="D19" s="126" t="s">
        <v>6</v>
      </c>
      <c r="G19" s="126" t="s">
        <v>50</v>
      </c>
      <c r="J19" s="126" t="s">
        <v>49</v>
      </c>
    </row>
    <row r="20" spans="2:10" ht="0.95" customHeight="1" x14ac:dyDescent="0.25">
      <c r="B20" s="126" t="s">
        <v>0</v>
      </c>
      <c r="D20" s="126" t="s">
        <v>19</v>
      </c>
      <c r="G20" s="126" t="s">
        <v>51</v>
      </c>
      <c r="J20" s="143">
        <v>43830</v>
      </c>
    </row>
    <row r="21" spans="2:10" ht="0.95" customHeight="1" x14ac:dyDescent="0.25">
      <c r="D21" s="126" t="s">
        <v>18</v>
      </c>
      <c r="G21" s="126"/>
      <c r="J21" s="143">
        <v>43861</v>
      </c>
    </row>
    <row r="22" spans="2:10" ht="0.95" customHeight="1" x14ac:dyDescent="0.25">
      <c r="J22" s="143">
        <v>43890</v>
      </c>
    </row>
    <row r="23" spans="2:10" ht="0.95" customHeight="1" x14ac:dyDescent="0.25">
      <c r="J23" s="143">
        <v>43921</v>
      </c>
    </row>
    <row r="24" spans="2:10" ht="0.95" customHeight="1" x14ac:dyDescent="0.25">
      <c r="J24" s="143">
        <v>43951</v>
      </c>
    </row>
    <row r="25" spans="2:10" ht="0.95" customHeight="1" x14ac:dyDescent="0.25">
      <c r="J25" s="143">
        <v>43982</v>
      </c>
    </row>
    <row r="26" spans="2:10" ht="0.95" customHeight="1" x14ac:dyDescent="0.25">
      <c r="J26" s="143">
        <v>44012</v>
      </c>
    </row>
    <row r="27" spans="2:10" ht="0.95" customHeight="1" x14ac:dyDescent="0.25">
      <c r="J27" s="143">
        <v>44043</v>
      </c>
    </row>
    <row r="28" spans="2:10" ht="0.95" customHeight="1" x14ac:dyDescent="0.25">
      <c r="J28" s="143">
        <v>44074</v>
      </c>
    </row>
    <row r="29" spans="2:10" ht="0.95" customHeight="1" x14ac:dyDescent="0.25">
      <c r="J29" s="143">
        <v>44104</v>
      </c>
    </row>
    <row r="30" spans="2:10" ht="0.95" customHeight="1" x14ac:dyDescent="0.25">
      <c r="J30" s="143">
        <v>44135</v>
      </c>
    </row>
    <row r="31" spans="2:10" ht="0.95" customHeight="1" x14ac:dyDescent="0.25">
      <c r="J31" s="143">
        <v>44165</v>
      </c>
    </row>
    <row r="32" spans="2:10" ht="0.95" customHeight="1" x14ac:dyDescent="0.25">
      <c r="J32" s="143">
        <v>44196</v>
      </c>
    </row>
    <row r="33" spans="10:10" ht="0.95" customHeight="1" x14ac:dyDescent="0.25">
      <c r="J33" s="143">
        <v>44227</v>
      </c>
    </row>
    <row r="34" spans="10:10" ht="0.95" customHeight="1" x14ac:dyDescent="0.25">
      <c r="J34" s="143">
        <v>44255</v>
      </c>
    </row>
    <row r="35" spans="10:10" ht="0.95" customHeight="1" x14ac:dyDescent="0.25">
      <c r="J35" s="143">
        <v>44286</v>
      </c>
    </row>
    <row r="36" spans="10:10" ht="0.95" customHeight="1" x14ac:dyDescent="0.25">
      <c r="J36" s="143">
        <v>44316</v>
      </c>
    </row>
    <row r="37" spans="10:10" ht="0.95" customHeight="1" x14ac:dyDescent="0.25">
      <c r="J37" s="143">
        <v>44347</v>
      </c>
    </row>
    <row r="38" spans="10:10" ht="0.95" customHeight="1" x14ac:dyDescent="0.25">
      <c r="J38" s="143">
        <v>44377</v>
      </c>
    </row>
    <row r="39" spans="10:10" ht="0.95" customHeight="1" x14ac:dyDescent="0.25">
      <c r="J39" s="143">
        <v>44408</v>
      </c>
    </row>
    <row r="40" spans="10:10" ht="0.95" customHeight="1" x14ac:dyDescent="0.25">
      <c r="J40" s="143">
        <v>44439</v>
      </c>
    </row>
    <row r="41" spans="10:10" ht="0.95" customHeight="1" x14ac:dyDescent="0.25">
      <c r="J41" s="143">
        <v>44469</v>
      </c>
    </row>
    <row r="42" spans="10:10" ht="0.95" customHeight="1" x14ac:dyDescent="0.25">
      <c r="J42" s="143">
        <v>44500</v>
      </c>
    </row>
    <row r="43" spans="10:10" ht="0.95" customHeight="1" x14ac:dyDescent="0.25">
      <c r="J43" s="143">
        <v>44530</v>
      </c>
    </row>
    <row r="44" spans="10:10" ht="0.95" customHeight="1" x14ac:dyDescent="0.25">
      <c r="J44" s="143">
        <v>44561</v>
      </c>
    </row>
    <row r="45" spans="10:10" ht="0.95" customHeight="1" x14ac:dyDescent="0.25">
      <c r="J45" s="143">
        <v>44592</v>
      </c>
    </row>
    <row r="46" spans="10:10" ht="0.95" customHeight="1" x14ac:dyDescent="0.25">
      <c r="J46" s="143">
        <v>44620</v>
      </c>
    </row>
    <row r="47" spans="10:10" ht="0.95" customHeight="1" x14ac:dyDescent="0.25">
      <c r="J47" s="143">
        <v>44651</v>
      </c>
    </row>
    <row r="48" spans="10:10" ht="0.95" customHeight="1" x14ac:dyDescent="0.25">
      <c r="J48" s="143">
        <v>44681</v>
      </c>
    </row>
    <row r="49" spans="10:10" ht="0.95" customHeight="1" x14ac:dyDescent="0.25">
      <c r="J49" s="143">
        <v>44712</v>
      </c>
    </row>
    <row r="50" spans="10:10" ht="0.95" customHeight="1" x14ac:dyDescent="0.25">
      <c r="J50" s="143">
        <v>44742</v>
      </c>
    </row>
    <row r="51" spans="10:10" ht="0.95" customHeight="1" x14ac:dyDescent="0.25">
      <c r="J51" s="143">
        <v>44773</v>
      </c>
    </row>
    <row r="52" spans="10:10" ht="0.95" customHeight="1" x14ac:dyDescent="0.25">
      <c r="J52" s="143">
        <v>44804</v>
      </c>
    </row>
    <row r="53" spans="10:10" ht="0.95" customHeight="1" x14ac:dyDescent="0.25">
      <c r="J53" s="143">
        <v>44834</v>
      </c>
    </row>
    <row r="54" spans="10:10" ht="0.95" customHeight="1" x14ac:dyDescent="0.25">
      <c r="J54" s="143">
        <v>44865</v>
      </c>
    </row>
    <row r="55" spans="10:10" ht="0.95" customHeight="1" x14ac:dyDescent="0.25">
      <c r="J55" s="143">
        <v>44895</v>
      </c>
    </row>
    <row r="56" spans="10:10" ht="0.95" customHeight="1" x14ac:dyDescent="0.25">
      <c r="J56" s="143">
        <v>44926</v>
      </c>
    </row>
    <row r="57" spans="10:10" ht="0.95" customHeight="1" x14ac:dyDescent="0.25">
      <c r="J57" s="143">
        <v>44957</v>
      </c>
    </row>
    <row r="58" spans="10:10" ht="0.95" customHeight="1" x14ac:dyDescent="0.25">
      <c r="J58" s="143">
        <v>44985</v>
      </c>
    </row>
    <row r="59" spans="10:10" ht="0.95" customHeight="1" x14ac:dyDescent="0.25">
      <c r="J59" s="143">
        <v>45016</v>
      </c>
    </row>
    <row r="60" spans="10:10" ht="0.95" customHeight="1" x14ac:dyDescent="0.25">
      <c r="J60" s="143">
        <v>45046</v>
      </c>
    </row>
    <row r="61" spans="10:10" ht="0.95" customHeight="1" x14ac:dyDescent="0.25">
      <c r="J61" s="143">
        <v>45077</v>
      </c>
    </row>
    <row r="62" spans="10:10" ht="0.95" customHeight="1" x14ac:dyDescent="0.25">
      <c r="J62" s="143">
        <v>45107</v>
      </c>
    </row>
    <row r="63" spans="10:10" ht="0.95" customHeight="1" x14ac:dyDescent="0.25">
      <c r="J63" s="143">
        <v>45138</v>
      </c>
    </row>
    <row r="64" spans="10:10" ht="0.95" customHeight="1" x14ac:dyDescent="0.25">
      <c r="J64" s="143">
        <v>45169</v>
      </c>
    </row>
    <row r="65" spans="10:10" ht="0.95" customHeight="1" x14ac:dyDescent="0.25">
      <c r="J65" s="143">
        <v>45199</v>
      </c>
    </row>
    <row r="66" spans="10:10" ht="0.95" customHeight="1" x14ac:dyDescent="0.25">
      <c r="J66" s="143">
        <v>45230</v>
      </c>
    </row>
    <row r="67" spans="10:10" ht="0.95" customHeight="1" x14ac:dyDescent="0.25">
      <c r="J67" s="143">
        <v>45260</v>
      </c>
    </row>
    <row r="68" spans="10:10" ht="0.95" customHeight="1" x14ac:dyDescent="0.25">
      <c r="J68" s="143">
        <v>45291</v>
      </c>
    </row>
    <row r="69" spans="10:10" ht="0.95" customHeight="1" x14ac:dyDescent="0.25">
      <c r="J69" s="143" t="s">
        <v>24</v>
      </c>
    </row>
  </sheetData>
  <mergeCells count="6">
    <mergeCell ref="B13:I14"/>
    <mergeCell ref="B6:K6"/>
    <mergeCell ref="B7:K7"/>
    <mergeCell ref="B8:K9"/>
    <mergeCell ref="B11:I11"/>
    <mergeCell ref="B12:I12"/>
  </mergeCells>
  <conditionalFormatting sqref="B12:B13">
    <cfRule type="expression" dxfId="211" priority="1">
      <formula>#REF!="ausgeblendet"</formula>
    </cfRule>
  </conditionalFormatting>
  <conditionalFormatting sqref="B12:B13">
    <cfRule type="expression" dxfId="210" priority="2">
      <formula>#REF!="ausgeblendet"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B80D7-DEE2-43EC-9596-A791F5C498A3}">
  <dimension ref="A3:M306"/>
  <sheetViews>
    <sheetView zoomScale="70" zoomScaleNormal="70" workbookViewId="0">
      <selection activeCell="GP8" sqref="GP8:GW8"/>
    </sheetView>
  </sheetViews>
  <sheetFormatPr baseColWidth="10" defaultColWidth="11.5703125" defaultRowHeight="0.95" customHeight="1" x14ac:dyDescent="0.2"/>
  <cols>
    <col min="1" max="8" width="16" style="97" customWidth="1"/>
    <col min="9" max="9" width="17.85546875" style="97" customWidth="1"/>
    <col min="10" max="10" width="11.5703125" style="97"/>
    <col min="11" max="11" width="14" style="97" bestFit="1" customWidth="1"/>
    <col min="12" max="16384" width="11.5703125" style="97"/>
  </cols>
  <sheetData>
    <row r="3" spans="1:7" s="99" customFormat="1" ht="0.95" customHeight="1" x14ac:dyDescent="0.25">
      <c r="A3" s="98">
        <f>'Vorruhe und Lücken'!AK21</f>
        <v>22637</v>
      </c>
    </row>
    <row r="4" spans="1:7" s="99" customFormat="1" ht="0.95" customHeight="1" x14ac:dyDescent="0.2">
      <c r="A4" s="100">
        <f>YEAR(A3)</f>
        <v>1961</v>
      </c>
    </row>
    <row r="5" spans="1:7" s="99" customFormat="1" ht="0.95" customHeight="1" x14ac:dyDescent="0.2">
      <c r="A5" s="101">
        <f>IF(DAY(A3)=1,A3,DATE(YEAR(A3),MONTH(A3)+1,1))</f>
        <v>22647</v>
      </c>
      <c r="B5" s="97">
        <f>A5</f>
        <v>22647</v>
      </c>
    </row>
    <row r="6" spans="1:7" ht="0.95" customHeight="1" x14ac:dyDescent="0.2">
      <c r="A6" s="101">
        <f ca="1">TODAY()</f>
        <v>43940</v>
      </c>
      <c r="B6" s="97">
        <f ca="1">A6</f>
        <v>43940</v>
      </c>
    </row>
    <row r="7" spans="1:7" ht="0.95" customHeight="1" x14ac:dyDescent="0.2">
      <c r="A7" s="101">
        <f ca="1">DATE(YEAR(A6),MONTH(A6),1)</f>
        <v>43922</v>
      </c>
      <c r="B7" s="97">
        <f ca="1">A7</f>
        <v>43922</v>
      </c>
      <c r="C7" s="97">
        <f ca="1">VLOOKUP($A$7,A126:B306,2,FALSE)</f>
        <v>15</v>
      </c>
      <c r="D7" s="97">
        <f ca="1">DATEDIF(A5,A7,"m")</f>
        <v>699</v>
      </c>
      <c r="E7" s="97">
        <f ca="1">ROUNDDOWN(D7/12,0)</f>
        <v>58</v>
      </c>
      <c r="F7" s="97">
        <f ca="1">D7-(E7*12)</f>
        <v>3</v>
      </c>
      <c r="G7" s="97" t="s">
        <v>30</v>
      </c>
    </row>
    <row r="8" spans="1:7" ht="0.95" customHeight="1" x14ac:dyDescent="0.2">
      <c r="A8" s="101">
        <v>43465</v>
      </c>
      <c r="B8" s="97">
        <f>A8</f>
        <v>43465</v>
      </c>
      <c r="D8" s="97">
        <f>DATEDIF(A5,A8,"m")+1</f>
        <v>684</v>
      </c>
    </row>
    <row r="9" spans="1:7" ht="0.95" customHeight="1" x14ac:dyDescent="0.2">
      <c r="A9" s="101"/>
      <c r="D9" s="97">
        <f>D10-D8</f>
        <v>12</v>
      </c>
    </row>
    <row r="10" spans="1:7" ht="0.95" customHeight="1" x14ac:dyDescent="0.25">
      <c r="A10" s="103">
        <f>'Vorruhe und Lücken'!AK23</f>
        <v>43830</v>
      </c>
      <c r="B10" s="97">
        <f>A10</f>
        <v>43830</v>
      </c>
      <c r="D10" s="97">
        <f>DATEDIF(A5,A10,"m")+1</f>
        <v>696</v>
      </c>
      <c r="E10" s="97">
        <f>ROUNDDOWN(D10/12,0)</f>
        <v>58</v>
      </c>
      <c r="F10" s="97">
        <f>D10-(E10*12)</f>
        <v>0</v>
      </c>
      <c r="G10" s="97" t="s">
        <v>29</v>
      </c>
    </row>
    <row r="11" spans="1:7" ht="0.95" customHeight="1" x14ac:dyDescent="0.25">
      <c r="A11" s="103"/>
    </row>
    <row r="12" spans="1:7" ht="0.95" customHeight="1" x14ac:dyDescent="0.2">
      <c r="A12" s="101">
        <f>A10+1</f>
        <v>43831</v>
      </c>
      <c r="B12" s="97">
        <f>A12</f>
        <v>43831</v>
      </c>
      <c r="D12" s="97">
        <f>DATEDIF(A5,A12,"m")</f>
        <v>696</v>
      </c>
      <c r="E12" s="97">
        <f>ROUNDDOWN(D12/12,0)</f>
        <v>58</v>
      </c>
      <c r="F12" s="97">
        <f>D12-(E12*12)</f>
        <v>0</v>
      </c>
    </row>
    <row r="13" spans="1:7" ht="0.95" customHeight="1" x14ac:dyDescent="0.25">
      <c r="A13" s="103">
        <f>'Rentenbeginne und Lücken (2)'!AK7+1</f>
        <v>44927</v>
      </c>
      <c r="C13" s="97">
        <f>DATEDIF(A12,A13,"m")+D9</f>
        <v>48</v>
      </c>
      <c r="D13" s="97">
        <f>DATEDIF(A5,A13,"m")</f>
        <v>732</v>
      </c>
      <c r="E13" s="97">
        <f>ROUNDDOWN(D13/12,0)</f>
        <v>61</v>
      </c>
      <c r="F13" s="97">
        <f>D13-(E13*12)</f>
        <v>0</v>
      </c>
      <c r="G13" s="97" t="s">
        <v>29</v>
      </c>
    </row>
    <row r="14" spans="1:7" ht="0.95" customHeight="1" x14ac:dyDescent="0.25">
      <c r="A14" s="104" t="str">
        <f>'Vorruhe und Lücken'!AK22</f>
        <v>nein</v>
      </c>
    </row>
    <row r="15" spans="1:7" ht="0.95" customHeight="1" x14ac:dyDescent="0.2">
      <c r="A15" s="101"/>
    </row>
    <row r="16" spans="1:7" ht="0.95" customHeight="1" x14ac:dyDescent="0.2">
      <c r="A16" s="101"/>
      <c r="G16" s="99" t="s">
        <v>57</v>
      </c>
    </row>
    <row r="17" spans="1:10" ht="0.95" customHeight="1" x14ac:dyDescent="0.25">
      <c r="A17" s="105">
        <f>IF('Vorruhe und Lücken'!J24="es fehlen noch Monate",'Vorruhe und Lücken'!AU24,0)</f>
        <v>0</v>
      </c>
      <c r="B17" s="97">
        <f>IF(A17=0,0,D12+A17)</f>
        <v>0</v>
      </c>
      <c r="C17" s="97">
        <f>ROUNDDOWN(B17/12,0)</f>
        <v>0</v>
      </c>
      <c r="D17" s="97">
        <f>B17-(C17*12)</f>
        <v>0</v>
      </c>
      <c r="E17" s="101">
        <f>EDATE(A12,A17)</f>
        <v>43831</v>
      </c>
      <c r="F17" s="97">
        <f>IF('Vorruhe und Lücken'!J24="es fehlen noch Monate",A17+D9,0)</f>
        <v>0</v>
      </c>
      <c r="G17" s="97">
        <f>IF(F17&lt;C64,F17,0)</f>
        <v>0</v>
      </c>
      <c r="H17" s="97">
        <f>IF('Vorruhe und Lücken'!J24="es fehlen noch Monate",'ReBeg (2)'!C62-'ReBeg (2)'!G17,0)</f>
        <v>0</v>
      </c>
      <c r="I17" s="97" t="str">
        <f>IF(AND('Vorruhe und Lücken'!J24="es fehlen noch Monate",F72&gt;H17),"35 Vers-J. prüfen","")</f>
        <v/>
      </c>
      <c r="J17" s="97" t="str">
        <f>IF(I17="",I18,I17)</f>
        <v/>
      </c>
    </row>
    <row r="18" spans="1:10" ht="0.95" customHeight="1" x14ac:dyDescent="0.25">
      <c r="A18" s="105">
        <f>IF(AND('Vorruhe und Lücken'!J24="ist erfüllt",'Vorruhe und Lücken'!J26="es fehlen noch Monate"),'Vorruhe und Lücken'!AU26,0)</f>
        <v>0</v>
      </c>
      <c r="B18" s="97">
        <f>IF(A18=0,0,D12+A18)</f>
        <v>0</v>
      </c>
      <c r="C18" s="97">
        <f>ROUNDDOWN(B18/12,0)</f>
        <v>0</v>
      </c>
      <c r="D18" s="97">
        <f>B18-(C18*12)</f>
        <v>0</v>
      </c>
      <c r="E18" s="101">
        <f>EDATE(A12,A18)</f>
        <v>43831</v>
      </c>
      <c r="F18" s="97">
        <f>IF(AND('Vorruhe und Lücken'!J26="es fehlen noch Monate",'Vorruhe und Lücken'!J24="ist erfüllt"),A18+D9,0)</f>
        <v>0</v>
      </c>
      <c r="G18" s="97">
        <f>IF(F18&lt;C64,F18,0)</f>
        <v>0</v>
      </c>
      <c r="H18" s="97">
        <f>IF(AND('Vorruhe und Lücken'!J26="es fehlen noch Monate",'Vorruhe und Lücken'!AK22="nein",'Vorruhe und Lücken'!J24="ist erfüllt"),'ReBeg (2)'!C63-'ReBeg (2)'!G18,0)</f>
        <v>0</v>
      </c>
      <c r="I18" s="97" t="str">
        <f>IF(AND(F72&gt;H18,'Vorruhe und Lücken'!AK22="nein"),"45 Vers-J. prüfen","")</f>
        <v/>
      </c>
    </row>
    <row r="19" spans="1:10" ht="0.95" customHeight="1" x14ac:dyDescent="0.25">
      <c r="A19" s="105"/>
      <c r="B19" s="99" t="s">
        <v>54</v>
      </c>
      <c r="C19" s="99" t="s">
        <v>55</v>
      </c>
      <c r="D19" s="99"/>
      <c r="E19" s="99" t="s">
        <v>4</v>
      </c>
      <c r="F19" s="99" t="s">
        <v>60</v>
      </c>
      <c r="G19" s="97" t="s">
        <v>61</v>
      </c>
      <c r="H19" s="97" t="s">
        <v>59</v>
      </c>
      <c r="I19" s="97" t="s">
        <v>62</v>
      </c>
    </row>
    <row r="20" spans="1:10" ht="0.95" customHeight="1" x14ac:dyDescent="0.25">
      <c r="A20" s="105"/>
      <c r="E20" s="101"/>
    </row>
    <row r="22" spans="1:10" ht="0.95" customHeight="1" x14ac:dyDescent="0.2">
      <c r="F22" s="106"/>
    </row>
    <row r="26" spans="1:10" ht="0.95" customHeight="1" x14ac:dyDescent="0.2">
      <c r="A26" s="100">
        <f>VLOOKUP($A$4,A75:E123,2,FALSE)</f>
        <v>6606</v>
      </c>
      <c r="B26" s="97">
        <f>A26</f>
        <v>6606</v>
      </c>
      <c r="C26" s="100">
        <v>6300</v>
      </c>
      <c r="D26" s="100">
        <f>VLOOKUP($A$4,A75:E123,5,FALSE)</f>
        <v>6406</v>
      </c>
      <c r="F26" s="100">
        <f>VLOOKUP($A$4,A75:E123,3,FALSE)</f>
        <v>6406</v>
      </c>
      <c r="G26" s="100">
        <f>VLOOKUP($A$4,A75:E123,4,FALSE)</f>
        <v>6106</v>
      </c>
      <c r="I26" s="99">
        <f>A27*12+A29</f>
        <v>798</v>
      </c>
    </row>
    <row r="27" spans="1:10" ht="0.95" customHeight="1" x14ac:dyDescent="0.2">
      <c r="A27" s="107" t="str">
        <f>LEFT(A26,2)</f>
        <v>66</v>
      </c>
      <c r="B27" s="99" t="str">
        <f>A27</f>
        <v>66</v>
      </c>
      <c r="C27" s="107" t="str">
        <f>LEFT(C26,2)</f>
        <v>63</v>
      </c>
      <c r="D27" s="107" t="str">
        <f>LEFT(D26,2)</f>
        <v>64</v>
      </c>
      <c r="F27" s="107" t="str">
        <f>LEFT(F26,2)</f>
        <v>64</v>
      </c>
      <c r="G27" s="107" t="str">
        <f>LEFT(G26,2)</f>
        <v>61</v>
      </c>
      <c r="I27" s="108">
        <f>EDATE(A5,I26)</f>
        <v>46935</v>
      </c>
    </row>
    <row r="28" spans="1:10" ht="0.95" customHeight="1" x14ac:dyDescent="0.2">
      <c r="A28" s="107" t="str">
        <f>IF(RIGHT(A26,2)&gt;=10,RIGHT(A26,2),RIGHT(A26,1))</f>
        <v>06</v>
      </c>
      <c r="B28" s="99" t="str">
        <f>A28</f>
        <v>06</v>
      </c>
      <c r="C28" s="107" t="str">
        <f>IF(RIGHT(C26,2)&gt;=10,RIGHT(C26,2),RIGHT(C26,1))</f>
        <v>00</v>
      </c>
      <c r="D28" s="107" t="str">
        <f>IF(RIGHT(D26,2)&gt;=10,RIGHT(D26,2),RIGHT(D26,1))</f>
        <v>06</v>
      </c>
      <c r="F28" s="107" t="str">
        <f>IF(RIGHT(F26,2)&gt;=10,RIGHT(F26,2),RIGHT(F26,1))</f>
        <v>06</v>
      </c>
      <c r="G28" s="107" t="str">
        <f>IF(RIGHT(G26,2)&gt;=10,RIGHT(G26,2),RIGHT(G26,1))</f>
        <v>06</v>
      </c>
    </row>
    <row r="29" spans="1:10" ht="0.95" customHeight="1" x14ac:dyDescent="0.2">
      <c r="A29" s="107">
        <f>VALUE(A28)</f>
        <v>6</v>
      </c>
      <c r="B29" s="97">
        <f>A29</f>
        <v>6</v>
      </c>
      <c r="C29" s="107">
        <f>VALUE(C28)</f>
        <v>0</v>
      </c>
      <c r="D29" s="107">
        <f>VALUE(D28)</f>
        <v>6</v>
      </c>
      <c r="F29" s="107">
        <f>VALUE(F28)</f>
        <v>6</v>
      </c>
      <c r="G29" s="107">
        <f>VALUE(G28)</f>
        <v>6</v>
      </c>
    </row>
    <row r="32" spans="1:10" ht="0.95" customHeight="1" x14ac:dyDescent="0.2">
      <c r="A32" s="107">
        <f>(A27*12+A29)-D10</f>
        <v>102</v>
      </c>
      <c r="B32" s="97">
        <f t="shared" ref="B32" si="0">A32</f>
        <v>102</v>
      </c>
      <c r="C32" s="107">
        <f>(C27*12+C29)-D10</f>
        <v>60</v>
      </c>
      <c r="D32" s="107">
        <f>(D27*12+D29)-D10</f>
        <v>78</v>
      </c>
      <c r="F32" s="107">
        <f>(F27*12+F29)-D10</f>
        <v>78</v>
      </c>
      <c r="G32" s="107">
        <f>(G27*12+G29)-D10</f>
        <v>42</v>
      </c>
    </row>
    <row r="33" spans="1:8" ht="0.95" customHeight="1" x14ac:dyDescent="0.25">
      <c r="A33" s="107"/>
      <c r="C33" s="107">
        <f>A17</f>
        <v>0</v>
      </c>
      <c r="D33" s="107">
        <f>A18</f>
        <v>0</v>
      </c>
      <c r="F33" s="107">
        <f>A17</f>
        <v>0</v>
      </c>
      <c r="G33" s="107">
        <f>A17</f>
        <v>0</v>
      </c>
      <c r="H33" s="105"/>
    </row>
    <row r="34" spans="1:8" ht="0.95" customHeight="1" x14ac:dyDescent="0.25">
      <c r="A34" s="107"/>
      <c r="C34" s="107">
        <f>IF(C33&gt;C32,0,C32-C33)</f>
        <v>60</v>
      </c>
      <c r="D34" s="107">
        <f>IF(D33&gt;D32,0,D32-D33)</f>
        <v>78</v>
      </c>
      <c r="E34" s="109" t="s">
        <v>27</v>
      </c>
      <c r="F34" s="107">
        <f t="shared" ref="F34:G34" si="1">IF(F33&gt;F32,0,F32-F33)</f>
        <v>78</v>
      </c>
      <c r="G34" s="107">
        <f t="shared" si="1"/>
        <v>42</v>
      </c>
    </row>
    <row r="35" spans="1:8" ht="0.95" customHeight="1" x14ac:dyDescent="0.25">
      <c r="A35" s="100"/>
      <c r="C35" s="100">
        <f>IF(C33&gt;C32,C33-C32,0)</f>
        <v>0</v>
      </c>
      <c r="D35" s="100">
        <f>IF(D33&gt;D32,D33-D32,0)</f>
        <v>0</v>
      </c>
      <c r="E35" s="109" t="s">
        <v>26</v>
      </c>
      <c r="F35" s="100">
        <f>IF(F33&gt;F32,F33-F32,0)</f>
        <v>0</v>
      </c>
      <c r="G35" s="100">
        <f>IF(G33&gt;G32,G33-G32,0)</f>
        <v>0</v>
      </c>
    </row>
    <row r="36" spans="1:8" ht="0.95" customHeight="1" x14ac:dyDescent="0.25">
      <c r="A36" s="100"/>
      <c r="C36" s="100"/>
      <c r="D36" s="100"/>
      <c r="E36" s="109"/>
      <c r="F36" s="100"/>
      <c r="G36" s="100"/>
    </row>
    <row r="37" spans="1:8" ht="0.95" customHeight="1" x14ac:dyDescent="0.2">
      <c r="A37" s="100"/>
      <c r="C37" s="100">
        <f>IF(C35&gt;0,C27*12+C29+C35,0)</f>
        <v>0</v>
      </c>
      <c r="D37" s="100">
        <f>IF(D35&gt;0,D27*12+D29+D35,0)</f>
        <v>0</v>
      </c>
      <c r="F37" s="100">
        <f>IF(F35&gt;0,F27*12+F29+F35,0)</f>
        <v>0</v>
      </c>
      <c r="G37" s="100">
        <f>IF(G35&gt;0,G27*12+G29+G35,0)</f>
        <v>0</v>
      </c>
    </row>
    <row r="38" spans="1:8" ht="0.95" customHeight="1" x14ac:dyDescent="0.2">
      <c r="A38" s="100"/>
      <c r="C38" s="100">
        <f>IF(C37&gt;0,ROUNDDOWN(C37/12,0),0)</f>
        <v>0</v>
      </c>
      <c r="D38" s="100">
        <f>IF(D37&gt;0,ROUNDDOWN(D37/12,0),0)</f>
        <v>0</v>
      </c>
      <c r="F38" s="100">
        <f>IF(F37&gt;0,ROUNDDOWN(F37/12,0),0)</f>
        <v>0</v>
      </c>
      <c r="G38" s="100">
        <f>IF(G37&gt;0,ROUNDDOWN(G37/12,0),0)</f>
        <v>0</v>
      </c>
    </row>
    <row r="39" spans="1:8" ht="0.95" customHeight="1" x14ac:dyDescent="0.2">
      <c r="A39" s="100"/>
      <c r="C39" s="100">
        <f>C37-C38*12</f>
        <v>0</v>
      </c>
      <c r="D39" s="100">
        <f>D37-D38*12</f>
        <v>0</v>
      </c>
      <c r="F39" s="100">
        <f>F37-F38*12</f>
        <v>0</v>
      </c>
      <c r="G39" s="100">
        <f>G37-G38*12</f>
        <v>0</v>
      </c>
    </row>
    <row r="40" spans="1:8" s="99" customFormat="1" ht="0.95" customHeight="1" x14ac:dyDescent="0.2">
      <c r="A40" s="107"/>
      <c r="B40" s="97"/>
      <c r="C40" s="107">
        <f>IF(AND(C38&gt;0,C39&lt;10),0&amp;C39,C39)</f>
        <v>0</v>
      </c>
      <c r="D40" s="107">
        <f>IF(AND(D38&gt;0,D39&lt;10),0&amp;D39,D39)</f>
        <v>0</v>
      </c>
      <c r="F40" s="107">
        <f>IF(AND(F38&gt;0,F39&lt;10),0&amp;F39,F39)</f>
        <v>0</v>
      </c>
      <c r="G40" s="107">
        <f>IF(AND(G38&gt;0,G39&lt;10),0&amp;G39,G39)</f>
        <v>0</v>
      </c>
      <c r="H40" s="97"/>
    </row>
    <row r="41" spans="1:8" s="99" customFormat="1" ht="0.95" customHeight="1" x14ac:dyDescent="0.2">
      <c r="A41" s="107"/>
      <c r="B41" s="97"/>
      <c r="C41" s="107">
        <f>IF(C38&gt;0,C38&amp;C40,C26)</f>
        <v>6300</v>
      </c>
      <c r="D41" s="107">
        <f>IF(D38&gt;0,D38&amp;D40,D26)</f>
        <v>6406</v>
      </c>
      <c r="F41" s="107">
        <f>IF(F38&gt;0,F38&amp;F40,F26)</f>
        <v>6406</v>
      </c>
      <c r="G41" s="107">
        <f>IF(G38&gt;0,G38&amp;G40,G26)</f>
        <v>6106</v>
      </c>
    </row>
    <row r="42" spans="1:8" ht="0.95" customHeight="1" x14ac:dyDescent="0.2">
      <c r="A42" s="107"/>
      <c r="C42" s="100">
        <f>MIN(VALUE(C41),A26)</f>
        <v>6300</v>
      </c>
      <c r="D42" s="100">
        <f>MIN(VALUE(D41),A26)</f>
        <v>6406</v>
      </c>
      <c r="E42" s="100"/>
      <c r="F42" s="100">
        <f>MIN(VALUE(F41),A26)</f>
        <v>6406</v>
      </c>
      <c r="G42" s="97">
        <f>MIN(VALUE(G41),A26)</f>
        <v>6106</v>
      </c>
    </row>
    <row r="43" spans="1:8" ht="0.95" customHeight="1" x14ac:dyDescent="0.2">
      <c r="A43" s="107"/>
      <c r="C43" s="100">
        <f>LEFT(C42,2)*12+RIGHT(C42,2)</f>
        <v>756</v>
      </c>
      <c r="D43" s="100">
        <f>LEFT(D42,2)*12+RIGHT(D41,2)</f>
        <v>774</v>
      </c>
      <c r="E43" s="100"/>
      <c r="F43" s="100">
        <f t="shared" ref="F43:G43" si="2">LEFT(F42,2)*12+RIGHT(F41,2)</f>
        <v>774</v>
      </c>
      <c r="G43" s="100">
        <f t="shared" si="2"/>
        <v>738</v>
      </c>
    </row>
    <row r="44" spans="1:8" ht="0.95" customHeight="1" x14ac:dyDescent="0.2">
      <c r="A44" s="107"/>
      <c r="C44" s="100"/>
      <c r="D44" s="100"/>
      <c r="E44" s="100"/>
      <c r="F44" s="100"/>
    </row>
    <row r="45" spans="1:8" ht="0.95" customHeight="1" x14ac:dyDescent="0.2">
      <c r="A45" s="107"/>
      <c r="C45" s="100"/>
      <c r="D45" s="100"/>
      <c r="E45" s="100"/>
      <c r="F45" s="100"/>
    </row>
    <row r="46" spans="1:8" ht="0.95" customHeight="1" x14ac:dyDescent="0.2">
      <c r="A46" s="107"/>
      <c r="C46" s="100"/>
      <c r="D46" s="100"/>
      <c r="E46" s="100"/>
      <c r="F46" s="100"/>
    </row>
    <row r="47" spans="1:8" ht="0.95" customHeight="1" x14ac:dyDescent="0.2">
      <c r="A47" s="110"/>
      <c r="B47" s="110"/>
      <c r="C47" s="110" t="s">
        <v>43</v>
      </c>
      <c r="D47" s="110"/>
      <c r="F47" s="97" t="s">
        <v>43</v>
      </c>
      <c r="G47" s="97" t="s">
        <v>43</v>
      </c>
    </row>
    <row r="48" spans="1:8" ht="0.95" customHeight="1" x14ac:dyDescent="0.2">
      <c r="A48" s="110">
        <f>A26</f>
        <v>6606</v>
      </c>
      <c r="B48" s="110">
        <f>A26</f>
        <v>6606</v>
      </c>
      <c r="C48" s="110">
        <f>C26</f>
        <v>6300</v>
      </c>
      <c r="D48" s="110"/>
      <c r="F48" s="110">
        <f>F26</f>
        <v>6406</v>
      </c>
      <c r="G48" s="110">
        <f>G26</f>
        <v>6106</v>
      </c>
    </row>
    <row r="49" spans="1:13" ht="0.95" customHeight="1" x14ac:dyDescent="0.2">
      <c r="A49" s="110">
        <f>A26</f>
        <v>6606</v>
      </c>
      <c r="B49" s="110">
        <f>A26</f>
        <v>6606</v>
      </c>
      <c r="C49" s="106">
        <f>IF(VALUE(C41)&lt;VALUE(A26),VALUE(C41),VALUE(A26))</f>
        <v>6300</v>
      </c>
      <c r="D49" s="110"/>
      <c r="F49" s="110">
        <f>IF(VALUE(F41)&lt;VALUE(A26),VALUE(F41),VALUE(A26))</f>
        <v>6406</v>
      </c>
      <c r="G49" s="110">
        <f>IF(VALUE(G41)&lt;VALUE(A26),VALUE(G41),VALUE(A26))</f>
        <v>6106</v>
      </c>
    </row>
    <row r="50" spans="1:13" ht="0.95" customHeight="1" x14ac:dyDescent="0.2">
      <c r="A50" s="110">
        <f>A26</f>
        <v>6606</v>
      </c>
      <c r="B50" s="110">
        <f>A26</f>
        <v>6606</v>
      </c>
      <c r="C50" s="106">
        <f>VALUE(A26)</f>
        <v>6606</v>
      </c>
      <c r="D50" s="110"/>
      <c r="F50" s="110">
        <f>A26</f>
        <v>6606</v>
      </c>
      <c r="G50" s="110">
        <f>A26</f>
        <v>6606</v>
      </c>
    </row>
    <row r="51" spans="1:13" ht="0.95" customHeight="1" x14ac:dyDescent="0.25">
      <c r="A51" s="111">
        <f>A26</f>
        <v>6606</v>
      </c>
      <c r="B51" s="112">
        <f>A26</f>
        <v>6606</v>
      </c>
      <c r="C51" s="112">
        <f>IF('Vorruhe und Lücken'!J24="ist erfüllt",C48,IF('Vorruhe und Lücken'!J24="es fehlen noch Monate",C49,IF('Vorruhe und Lücken'!J24="kann nicht erfüllt werden",C50,8000)))</f>
        <v>6300</v>
      </c>
      <c r="D51" s="113"/>
      <c r="F51" s="114">
        <f>IF('Vorruhe und Lücken'!J24="ist erfüllt",'ReBeg (2)'!F48,IF('Vorruhe und Lücken'!J24="es fehlen noch Monate",F49,IF('Vorruhe und Lücken'!J24="kann nicht erfüllt werden",'ReBeg (2)'!F50,"8000")))</f>
        <v>6406</v>
      </c>
      <c r="G51" s="115">
        <f>IF('Vorruhe und Lücken'!J24="ist erfüllt",'ReBeg (2)'!G48,IF('Vorruhe und Lücken'!J24="es fehlen noch Monate",G49,IF('Vorruhe und Lücken'!J24="kann nicht erfüllt werden",'ReBeg (2)'!G50,"8000")))</f>
        <v>6106</v>
      </c>
    </row>
    <row r="52" spans="1:13" ht="0.95" customHeight="1" x14ac:dyDescent="0.25">
      <c r="A52" s="111"/>
      <c r="B52" s="116"/>
      <c r="C52" s="113"/>
      <c r="D52" s="113"/>
      <c r="F52" s="111">
        <f>IF(A14="ja",'ReBeg (2)'!F51,9000)</f>
        <v>9000</v>
      </c>
      <c r="G52" s="117">
        <f>IF(A14="ja",'ReBeg (2)'!G51,9000)</f>
        <v>9000</v>
      </c>
    </row>
    <row r="53" spans="1:13" ht="0.95" customHeight="1" x14ac:dyDescent="0.25">
      <c r="A53" s="111"/>
      <c r="B53" s="116"/>
      <c r="C53" s="113"/>
      <c r="D53" s="113"/>
      <c r="F53" s="116"/>
    </row>
    <row r="54" spans="1:13" ht="0.95" customHeight="1" x14ac:dyDescent="0.2">
      <c r="A54" s="110"/>
      <c r="C54" s="110"/>
      <c r="D54" s="110">
        <f>D26</f>
        <v>6406</v>
      </c>
      <c r="F54" s="110"/>
    </row>
    <row r="55" spans="1:13" ht="0.95" customHeight="1" x14ac:dyDescent="0.2">
      <c r="A55" s="110"/>
      <c r="C55" s="110"/>
      <c r="D55" s="110">
        <f>D42</f>
        <v>6406</v>
      </c>
      <c r="F55" s="110"/>
    </row>
    <row r="56" spans="1:13" ht="0.95" customHeight="1" x14ac:dyDescent="0.2">
      <c r="A56" s="110"/>
      <c r="C56" s="110"/>
      <c r="D56" s="110">
        <v>7000</v>
      </c>
      <c r="F56" s="110"/>
    </row>
    <row r="57" spans="1:13" ht="0.95" customHeight="1" x14ac:dyDescent="0.25">
      <c r="A57" s="105"/>
      <c r="C57" s="111"/>
      <c r="D57" s="110">
        <f>IF('Vorruhe und Lücken'!J26="ist erfüllt",'ReBeg (2)'!D54,IF('Vorruhe und Lücken'!J26="es fehlen noch Monate",'ReBeg (2)'!D55,IF('Vorruhe und Lücken'!J26="kann nicht erfüllt werden",'ReBeg (2)'!D56,"10000")))</f>
        <v>7000</v>
      </c>
      <c r="F57" s="111"/>
    </row>
    <row r="58" spans="1:13" ht="0.95" customHeight="1" x14ac:dyDescent="0.25">
      <c r="A58" s="105"/>
      <c r="C58" s="111"/>
      <c r="D58" s="111">
        <f>IF('Vorruhe und Lücken'!J24="ist erfüllt",'ReBeg (2)'!D57,MIN(B51,F52))</f>
        <v>7000</v>
      </c>
      <c r="E58" s="97">
        <f>LEFT(D58,2)*12+RIGHT(D58,2)</f>
        <v>840</v>
      </c>
      <c r="F58" s="111"/>
    </row>
    <row r="59" spans="1:13" ht="0.95" customHeight="1" x14ac:dyDescent="0.2">
      <c r="A59" s="110"/>
      <c r="B59" s="110"/>
      <c r="D59" s="97" t="s">
        <v>25</v>
      </c>
      <c r="E59" s="97">
        <f>E58-D12-24</f>
        <v>120</v>
      </c>
    </row>
    <row r="60" spans="1:13" ht="0.95" customHeight="1" x14ac:dyDescent="0.2">
      <c r="A60" s="110"/>
      <c r="B60" s="110"/>
    </row>
    <row r="61" spans="1:13" ht="0.95" customHeight="1" x14ac:dyDescent="0.2">
      <c r="A61" s="110"/>
      <c r="B61" s="110"/>
    </row>
    <row r="62" spans="1:13" ht="0.95" customHeight="1" x14ac:dyDescent="0.25">
      <c r="A62" s="107"/>
      <c r="B62" s="105">
        <f>MIN('ReBeg (2)'!C51,'ReBeg (2)'!G52)</f>
        <v>6300</v>
      </c>
      <c r="C62" s="97">
        <f>I62-D12+D9</f>
        <v>72</v>
      </c>
      <c r="D62" s="97">
        <f>C62-'ReBeg (2)'!C13-1-'Rentenbeginne und Lücken (2)'!B8-'Rentenbeginne und Lücken (2)'!BO8-'Rentenbeginne und Lücken (2)'!EC8-'Rentenbeginne und Lücken (2)'!GP8</f>
        <v>23</v>
      </c>
      <c r="E62" s="105">
        <f>IF(D62&lt;1,0,D62)</f>
        <v>23</v>
      </c>
      <c r="F62" s="100" t="str">
        <f>LEFT(B62,2)</f>
        <v>63</v>
      </c>
      <c r="G62" s="100" t="str">
        <f>IF(RIGHT(B62,2)&gt;=10,RIGHT(B62,2),RIGHT(B62,1))</f>
        <v>00</v>
      </c>
      <c r="H62" s="100">
        <f>VALUE(G62)</f>
        <v>0</v>
      </c>
      <c r="I62" s="97">
        <f>F62*12+H62</f>
        <v>756</v>
      </c>
      <c r="J62" s="97">
        <f>C62-'ReBeg (2)'!C13</f>
        <v>24</v>
      </c>
      <c r="K62" s="97">
        <f>'Rentenbeginne und Lücken (2)'!AK9</f>
        <v>0</v>
      </c>
      <c r="L62" s="118">
        <f>F68</f>
        <v>0</v>
      </c>
      <c r="M62" s="118">
        <f>J62-K62-L62</f>
        <v>24</v>
      </c>
    </row>
    <row r="63" spans="1:13" ht="0.95" customHeight="1" x14ac:dyDescent="0.25">
      <c r="A63" s="107" t="s">
        <v>28</v>
      </c>
      <c r="B63" s="113">
        <f>MIN('ReBeg (2)'!B51,'ReBeg (2)'!D58,'ReBeg (2)'!F52)</f>
        <v>6606</v>
      </c>
      <c r="C63" s="97">
        <f>I63-D12+D9</f>
        <v>114</v>
      </c>
      <c r="D63" s="97">
        <f>C63-'ReBeg (2)'!C13-1-'Rentenbeginne und Lücken (2)'!B8-'Rentenbeginne und Lücken (2)'!BO8-'Rentenbeginne und Lücken (2)'!EC8-'Rentenbeginne und Lücken (2)'!GP8</f>
        <v>65</v>
      </c>
      <c r="E63" s="105">
        <f>IF(D63&lt;1,0,D63)</f>
        <v>65</v>
      </c>
      <c r="F63" s="100" t="str">
        <f>LEFT(B63,2)</f>
        <v>66</v>
      </c>
      <c r="G63" s="100" t="str">
        <f>IF(RIGHT(B63,2)&gt;=10,RIGHT(B63,2),RIGHT(B63,1))</f>
        <v>06</v>
      </c>
      <c r="H63" s="100">
        <f>VALUE(G63)</f>
        <v>6</v>
      </c>
      <c r="I63" s="97">
        <f>F63*12+H63</f>
        <v>798</v>
      </c>
      <c r="J63" s="97">
        <f>C63:C64-'ReBeg (2)'!C13</f>
        <v>66</v>
      </c>
      <c r="K63" s="97">
        <f>'Rentenbeginne und Lücken (2)'!AK9</f>
        <v>0</v>
      </c>
      <c r="L63" s="118">
        <f>F68</f>
        <v>0</v>
      </c>
      <c r="M63" s="118">
        <f>J63-K63-L63</f>
        <v>66</v>
      </c>
    </row>
    <row r="64" spans="1:13" ht="0.95" customHeight="1" x14ac:dyDescent="0.25">
      <c r="A64" s="107"/>
      <c r="B64" s="113">
        <f>'ReBeg (2)'!A26</f>
        <v>6606</v>
      </c>
      <c r="C64" s="97">
        <f>I64-D12+D9</f>
        <v>114</v>
      </c>
      <c r="D64" s="97">
        <f>C64-'ReBeg (2)'!C13-1-'Rentenbeginne und Lücken (2)'!B8-'Rentenbeginne und Lücken (2)'!BO8-'Rentenbeginne und Lücken (2)'!EC8-'Rentenbeginne und Lücken (2)'!GP8</f>
        <v>65</v>
      </c>
      <c r="E64" s="105">
        <f>IF(D64&lt;1,0,D64)</f>
        <v>65</v>
      </c>
      <c r="F64" s="100" t="str">
        <f>LEFT(B64,2)</f>
        <v>66</v>
      </c>
      <c r="G64" s="100" t="str">
        <f>IF(RIGHT(B64,2)&gt;=10,RIGHT(B64,2),RIGHT(B64,1))</f>
        <v>06</v>
      </c>
      <c r="H64" s="100">
        <f>VALUE(G64)</f>
        <v>6</v>
      </c>
      <c r="I64" s="97">
        <f>F64*12+H64</f>
        <v>798</v>
      </c>
      <c r="J64" s="97">
        <f>C64-'ReBeg (2)'!C13</f>
        <v>66</v>
      </c>
      <c r="K64" s="97">
        <f>'Rentenbeginne und Lücken (2)'!AK9</f>
        <v>0</v>
      </c>
      <c r="L64" s="118">
        <f>F68</f>
        <v>0</v>
      </c>
      <c r="M64" s="118">
        <f>J64-K64-L64</f>
        <v>66</v>
      </c>
    </row>
    <row r="65" spans="1:8" ht="0.95" customHeight="1" x14ac:dyDescent="0.25">
      <c r="A65" s="107"/>
      <c r="B65" s="113"/>
      <c r="E65" s="105"/>
      <c r="F65" s="100"/>
      <c r="G65" s="100"/>
      <c r="H65" s="100"/>
    </row>
    <row r="67" spans="1:8" ht="0.95" customHeight="1" x14ac:dyDescent="0.2">
      <c r="A67" s="119" t="s">
        <v>58</v>
      </c>
      <c r="B67" s="119">
        <v>1</v>
      </c>
      <c r="C67" s="100">
        <v>2</v>
      </c>
      <c r="D67" s="119">
        <v>3</v>
      </c>
      <c r="E67" s="119">
        <v>4</v>
      </c>
      <c r="F67" s="119"/>
      <c r="G67" s="120"/>
    </row>
    <row r="68" spans="1:8" ht="0.95" customHeight="1" x14ac:dyDescent="0.2">
      <c r="A68" s="121">
        <f>C13</f>
        <v>48</v>
      </c>
      <c r="B68" s="119">
        <f>'Rentenbeginne und Lücken (2)'!B8</f>
        <v>0</v>
      </c>
      <c r="C68" s="100">
        <f>'Rentenbeginne und Lücken (2)'!BO8</f>
        <v>0</v>
      </c>
      <c r="D68" s="119">
        <f>'Rentenbeginne und Lücken (2)'!EC8</f>
        <v>0</v>
      </c>
      <c r="E68" s="119">
        <f>'Rentenbeginne und Lücken (2)'!GP8</f>
        <v>0</v>
      </c>
      <c r="F68" s="121">
        <f>SUM(B68:E68)</f>
        <v>0</v>
      </c>
      <c r="G68" s="120"/>
    </row>
    <row r="69" spans="1:8" ht="0.95" customHeight="1" x14ac:dyDescent="0.2">
      <c r="A69" s="121"/>
      <c r="B69" s="121">
        <f>IF(B68=0,0,A68)</f>
        <v>0</v>
      </c>
      <c r="C69" s="122">
        <f>IF(C68=0,0,B70+1)</f>
        <v>0</v>
      </c>
      <c r="D69" s="121">
        <f>IF(D68=0,0,C70+1)</f>
        <v>0</v>
      </c>
      <c r="E69" s="121">
        <f>IF(E68=0,0,D70+1)</f>
        <v>0</v>
      </c>
      <c r="F69" s="121"/>
      <c r="G69" s="123"/>
    </row>
    <row r="70" spans="1:8" ht="0.95" customHeight="1" x14ac:dyDescent="0.2">
      <c r="A70" s="124"/>
      <c r="B70" s="122">
        <f>IF(B68=0,0,B69+B68-1)</f>
        <v>0</v>
      </c>
      <c r="C70" s="122">
        <f>IF(C68=0,0,C69+C68-1)</f>
        <v>0</v>
      </c>
      <c r="D70" s="122">
        <f>IF(D68=0,0,D69+D68-1)</f>
        <v>0</v>
      </c>
      <c r="E70" s="122">
        <f>IF(E68=0,0,E69+E68-1)</f>
        <v>0</v>
      </c>
      <c r="F70" s="100"/>
      <c r="G70" s="125"/>
    </row>
    <row r="72" spans="1:8" ht="0.95" customHeight="1" x14ac:dyDescent="0.2">
      <c r="B72" s="97">
        <f>IF('Rentenbeginne und Lücken (2)'!Q8="Vorruhe oh. Vers-Zeit",'ReBeg (2)'!B68,0)</f>
        <v>0</v>
      </c>
      <c r="C72" s="97">
        <f>IF('Rentenbeginne und Lücken (2)'!CC8="Vorruhe oh. Vers-Zeit",'ReBeg (2)'!C68,0)</f>
        <v>0</v>
      </c>
      <c r="D72" s="97">
        <f>IF('Rentenbeginne und Lücken (2)'!EQ8="Vorruhe oh. Vers-Zeit",'ReBeg (2)'!D68,0)</f>
        <v>0</v>
      </c>
      <c r="E72" s="97">
        <f>IF('Rentenbeginne und Lücken (2)'!HD8="Vorruhe oh. Vers-Zeit",'ReBeg (2)'!E68,0)</f>
        <v>0</v>
      </c>
      <c r="F72" s="97">
        <f>SUM(B72:E72)</f>
        <v>0</v>
      </c>
    </row>
    <row r="73" spans="1:8" ht="0.95" customHeight="1" x14ac:dyDescent="0.2">
      <c r="A73" s="107"/>
      <c r="B73" s="100"/>
      <c r="C73" s="100"/>
      <c r="D73" s="100"/>
      <c r="E73" s="100"/>
      <c r="F73" s="100"/>
    </row>
    <row r="74" spans="1:8" ht="0.95" customHeight="1" x14ac:dyDescent="0.2">
      <c r="A74" s="107"/>
    </row>
    <row r="75" spans="1:8" ht="0.95" customHeight="1" x14ac:dyDescent="0.2">
      <c r="A75" s="100">
        <v>1952</v>
      </c>
      <c r="B75" s="100">
        <v>6506</v>
      </c>
      <c r="C75" s="100">
        <v>6306</v>
      </c>
      <c r="D75" s="100">
        <v>6006</v>
      </c>
      <c r="E75" s="100">
        <v>6300</v>
      </c>
      <c r="F75" s="100"/>
    </row>
    <row r="76" spans="1:8" ht="0.95" customHeight="1" x14ac:dyDescent="0.2">
      <c r="A76" s="100">
        <v>1953</v>
      </c>
      <c r="B76" s="100">
        <v>6507</v>
      </c>
      <c r="C76" s="100">
        <v>6307</v>
      </c>
      <c r="D76" s="100">
        <v>6007</v>
      </c>
      <c r="E76" s="100">
        <v>6302</v>
      </c>
      <c r="F76" s="100"/>
    </row>
    <row r="77" spans="1:8" ht="0.95" customHeight="1" x14ac:dyDescent="0.2">
      <c r="A77" s="100">
        <v>1954</v>
      </c>
      <c r="B77" s="100">
        <v>6508</v>
      </c>
      <c r="C77" s="100">
        <v>6308</v>
      </c>
      <c r="D77" s="100">
        <v>6008</v>
      </c>
      <c r="E77" s="100">
        <v>6304</v>
      </c>
      <c r="F77" s="100"/>
    </row>
    <row r="78" spans="1:8" ht="0.95" customHeight="1" x14ac:dyDescent="0.2">
      <c r="A78" s="100">
        <v>1955</v>
      </c>
      <c r="B78" s="100">
        <v>6509</v>
      </c>
      <c r="C78" s="100">
        <v>6309</v>
      </c>
      <c r="D78" s="100">
        <v>6009</v>
      </c>
      <c r="E78" s="100">
        <v>6306</v>
      </c>
      <c r="F78" s="100"/>
    </row>
    <row r="79" spans="1:8" ht="0.95" customHeight="1" x14ac:dyDescent="0.2">
      <c r="A79" s="100">
        <v>1956</v>
      </c>
      <c r="B79" s="100">
        <v>6510</v>
      </c>
      <c r="C79" s="100">
        <v>6310</v>
      </c>
      <c r="D79" s="100">
        <v>6010</v>
      </c>
      <c r="E79" s="100">
        <v>6308</v>
      </c>
      <c r="F79" s="100"/>
    </row>
    <row r="80" spans="1:8" ht="0.95" customHeight="1" x14ac:dyDescent="0.2">
      <c r="A80" s="100">
        <v>1957</v>
      </c>
      <c r="B80" s="100">
        <v>6511</v>
      </c>
      <c r="C80" s="100">
        <v>6311</v>
      </c>
      <c r="D80" s="100">
        <v>6011</v>
      </c>
      <c r="E80" s="100">
        <v>6310</v>
      </c>
      <c r="F80" s="100"/>
    </row>
    <row r="81" spans="1:6" ht="0.95" customHeight="1" x14ac:dyDescent="0.2">
      <c r="A81" s="100">
        <v>1958</v>
      </c>
      <c r="B81" s="100">
        <v>6600</v>
      </c>
      <c r="C81" s="100">
        <v>6400</v>
      </c>
      <c r="D81" s="100">
        <v>6100</v>
      </c>
      <c r="E81" s="100">
        <v>6400</v>
      </c>
      <c r="F81" s="100"/>
    </row>
    <row r="82" spans="1:6" ht="0.95" customHeight="1" x14ac:dyDescent="0.2">
      <c r="A82" s="100">
        <v>1959</v>
      </c>
      <c r="B82" s="100">
        <v>6602</v>
      </c>
      <c r="C82" s="100">
        <v>6402</v>
      </c>
      <c r="D82" s="100">
        <v>6102</v>
      </c>
      <c r="E82" s="100">
        <v>6402</v>
      </c>
      <c r="F82" s="100"/>
    </row>
    <row r="83" spans="1:6" ht="0.95" customHeight="1" x14ac:dyDescent="0.2">
      <c r="A83" s="100">
        <v>1960</v>
      </c>
      <c r="B83" s="100">
        <v>6604</v>
      </c>
      <c r="C83" s="100">
        <v>6404</v>
      </c>
      <c r="D83" s="100">
        <v>6104</v>
      </c>
      <c r="E83" s="100">
        <v>6404</v>
      </c>
      <c r="F83" s="100"/>
    </row>
    <row r="84" spans="1:6" ht="0.95" customHeight="1" x14ac:dyDescent="0.2">
      <c r="A84" s="100">
        <v>1961</v>
      </c>
      <c r="B84" s="100">
        <v>6606</v>
      </c>
      <c r="C84" s="100">
        <v>6406</v>
      </c>
      <c r="D84" s="100">
        <v>6106</v>
      </c>
      <c r="E84" s="100">
        <v>6406</v>
      </c>
      <c r="F84" s="100"/>
    </row>
    <row r="85" spans="1:6" ht="0.95" customHeight="1" x14ac:dyDescent="0.2">
      <c r="A85" s="100">
        <v>1962</v>
      </c>
      <c r="B85" s="100">
        <v>6608</v>
      </c>
      <c r="C85" s="100">
        <v>6408</v>
      </c>
      <c r="D85" s="100">
        <v>6108</v>
      </c>
      <c r="E85" s="100">
        <v>6408</v>
      </c>
      <c r="F85" s="100"/>
    </row>
    <row r="86" spans="1:6" ht="0.95" customHeight="1" x14ac:dyDescent="0.2">
      <c r="A86" s="100">
        <v>1963</v>
      </c>
      <c r="B86" s="100">
        <v>6610</v>
      </c>
      <c r="C86" s="100">
        <v>6410</v>
      </c>
      <c r="D86" s="100">
        <v>6110</v>
      </c>
      <c r="E86" s="100">
        <v>6410</v>
      </c>
      <c r="F86" s="100"/>
    </row>
    <row r="87" spans="1:6" ht="0.95" customHeight="1" x14ac:dyDescent="0.2">
      <c r="A87" s="100">
        <v>1964</v>
      </c>
      <c r="B87" s="100">
        <v>6700</v>
      </c>
      <c r="C87" s="100">
        <v>6500</v>
      </c>
      <c r="D87" s="100">
        <v>6200</v>
      </c>
      <c r="E87" s="100">
        <v>6500</v>
      </c>
      <c r="F87" s="100"/>
    </row>
    <row r="88" spans="1:6" ht="0.95" customHeight="1" x14ac:dyDescent="0.2">
      <c r="A88" s="100">
        <v>1965</v>
      </c>
      <c r="B88" s="100">
        <v>6700</v>
      </c>
      <c r="C88" s="100">
        <v>6500</v>
      </c>
      <c r="D88" s="100">
        <v>6200</v>
      </c>
      <c r="E88" s="100">
        <v>6500</v>
      </c>
      <c r="F88" s="100"/>
    </row>
    <row r="89" spans="1:6" ht="0.95" customHeight="1" x14ac:dyDescent="0.2">
      <c r="A89" s="100">
        <v>1966</v>
      </c>
      <c r="B89" s="100">
        <v>6700</v>
      </c>
      <c r="C89" s="100">
        <v>6500</v>
      </c>
      <c r="D89" s="100">
        <v>6200</v>
      </c>
      <c r="E89" s="100">
        <v>6500</v>
      </c>
      <c r="F89" s="100"/>
    </row>
    <row r="90" spans="1:6" ht="0.95" customHeight="1" x14ac:dyDescent="0.2">
      <c r="A90" s="100">
        <v>1967</v>
      </c>
      <c r="B90" s="100">
        <v>6700</v>
      </c>
      <c r="C90" s="100">
        <v>6500</v>
      </c>
      <c r="D90" s="100">
        <v>6200</v>
      </c>
      <c r="E90" s="100">
        <v>6500</v>
      </c>
      <c r="F90" s="100"/>
    </row>
    <row r="91" spans="1:6" ht="0.95" customHeight="1" x14ac:dyDescent="0.2">
      <c r="A91" s="100">
        <v>1968</v>
      </c>
      <c r="B91" s="100">
        <v>6700</v>
      </c>
      <c r="C91" s="100">
        <v>6500</v>
      </c>
      <c r="D91" s="100">
        <v>6200</v>
      </c>
      <c r="E91" s="100">
        <v>6500</v>
      </c>
      <c r="F91" s="100"/>
    </row>
    <row r="92" spans="1:6" ht="0.95" customHeight="1" x14ac:dyDescent="0.2">
      <c r="A92" s="100">
        <v>1969</v>
      </c>
      <c r="B92" s="100">
        <v>6700</v>
      </c>
      <c r="C92" s="100">
        <v>6500</v>
      </c>
      <c r="D92" s="100">
        <v>6200</v>
      </c>
      <c r="E92" s="100">
        <v>6500</v>
      </c>
      <c r="F92" s="100"/>
    </row>
    <row r="93" spans="1:6" ht="0.95" customHeight="1" x14ac:dyDescent="0.2">
      <c r="A93" s="100">
        <v>1970</v>
      </c>
      <c r="B93" s="100">
        <v>6700</v>
      </c>
      <c r="C93" s="100">
        <v>6500</v>
      </c>
      <c r="D93" s="100">
        <v>6200</v>
      </c>
      <c r="E93" s="100">
        <v>6500</v>
      </c>
      <c r="F93" s="100"/>
    </row>
    <row r="94" spans="1:6" ht="0.95" customHeight="1" x14ac:dyDescent="0.2">
      <c r="A94" s="100">
        <v>1971</v>
      </c>
      <c r="B94" s="100">
        <v>6700</v>
      </c>
      <c r="C94" s="100">
        <v>6500</v>
      </c>
      <c r="D94" s="100">
        <v>6200</v>
      </c>
      <c r="E94" s="100">
        <v>6500</v>
      </c>
      <c r="F94" s="100"/>
    </row>
    <row r="95" spans="1:6" ht="0.95" customHeight="1" x14ac:dyDescent="0.2">
      <c r="A95" s="100">
        <v>1972</v>
      </c>
      <c r="B95" s="100">
        <v>6700</v>
      </c>
      <c r="C95" s="100">
        <v>6500</v>
      </c>
      <c r="D95" s="100">
        <v>6200</v>
      </c>
      <c r="E95" s="100">
        <v>6500</v>
      </c>
      <c r="F95" s="100"/>
    </row>
    <row r="96" spans="1:6" ht="0.95" customHeight="1" x14ac:dyDescent="0.2">
      <c r="A96" s="100">
        <v>1973</v>
      </c>
      <c r="B96" s="100">
        <v>6700</v>
      </c>
      <c r="C96" s="100">
        <v>6500</v>
      </c>
      <c r="D96" s="100">
        <v>6200</v>
      </c>
      <c r="E96" s="100">
        <v>6500</v>
      </c>
      <c r="F96" s="100"/>
    </row>
    <row r="97" spans="1:6" ht="0.95" customHeight="1" x14ac:dyDescent="0.2">
      <c r="A97" s="100">
        <v>1974</v>
      </c>
      <c r="B97" s="100">
        <v>6700</v>
      </c>
      <c r="C97" s="100">
        <v>6500</v>
      </c>
      <c r="D97" s="100">
        <v>6200</v>
      </c>
      <c r="E97" s="100">
        <v>6500</v>
      </c>
      <c r="F97" s="100"/>
    </row>
    <row r="98" spans="1:6" ht="0.95" customHeight="1" x14ac:dyDescent="0.2">
      <c r="A98" s="100">
        <v>1975</v>
      </c>
      <c r="B98" s="100">
        <v>6700</v>
      </c>
      <c r="C98" s="100">
        <v>6500</v>
      </c>
      <c r="D98" s="100">
        <v>6200</v>
      </c>
      <c r="E98" s="100">
        <v>6500</v>
      </c>
      <c r="F98" s="100"/>
    </row>
    <row r="99" spans="1:6" ht="0.95" customHeight="1" x14ac:dyDescent="0.2">
      <c r="A99" s="100">
        <v>1976</v>
      </c>
      <c r="B99" s="100">
        <v>6700</v>
      </c>
      <c r="C99" s="100">
        <v>6500</v>
      </c>
      <c r="D99" s="100">
        <v>6200</v>
      </c>
      <c r="E99" s="100">
        <v>6500</v>
      </c>
      <c r="F99" s="100"/>
    </row>
    <row r="100" spans="1:6" ht="0.95" customHeight="1" x14ac:dyDescent="0.2">
      <c r="A100" s="100">
        <v>1977</v>
      </c>
      <c r="B100" s="100">
        <v>6700</v>
      </c>
      <c r="C100" s="100">
        <v>6500</v>
      </c>
      <c r="D100" s="100">
        <v>6200</v>
      </c>
      <c r="E100" s="100">
        <v>6500</v>
      </c>
      <c r="F100" s="100"/>
    </row>
    <row r="101" spans="1:6" ht="0.95" customHeight="1" x14ac:dyDescent="0.2">
      <c r="A101" s="100">
        <v>1978</v>
      </c>
      <c r="B101" s="100">
        <v>6700</v>
      </c>
      <c r="C101" s="100">
        <v>6500</v>
      </c>
      <c r="D101" s="100">
        <v>6200</v>
      </c>
      <c r="E101" s="100">
        <v>6500</v>
      </c>
      <c r="F101" s="100"/>
    </row>
    <row r="102" spans="1:6" ht="0.95" customHeight="1" x14ac:dyDescent="0.2">
      <c r="A102" s="100">
        <v>1979</v>
      </c>
      <c r="B102" s="100">
        <v>6700</v>
      </c>
      <c r="C102" s="100">
        <v>6500</v>
      </c>
      <c r="D102" s="100">
        <v>6200</v>
      </c>
      <c r="E102" s="100">
        <v>6500</v>
      </c>
      <c r="F102" s="100"/>
    </row>
    <row r="103" spans="1:6" ht="0.95" customHeight="1" x14ac:dyDescent="0.2">
      <c r="A103" s="100">
        <v>1980</v>
      </c>
      <c r="B103" s="100">
        <v>6700</v>
      </c>
      <c r="C103" s="100">
        <v>6500</v>
      </c>
      <c r="D103" s="100">
        <v>6200</v>
      </c>
      <c r="E103" s="100">
        <v>6500</v>
      </c>
      <c r="F103" s="100"/>
    </row>
    <row r="104" spans="1:6" ht="0.95" customHeight="1" x14ac:dyDescent="0.2">
      <c r="A104" s="100">
        <v>1981</v>
      </c>
      <c r="B104" s="100">
        <v>6700</v>
      </c>
      <c r="C104" s="100">
        <v>6500</v>
      </c>
      <c r="D104" s="100">
        <v>6200</v>
      </c>
      <c r="E104" s="100">
        <v>6500</v>
      </c>
      <c r="F104" s="100"/>
    </row>
    <row r="105" spans="1:6" ht="0.95" customHeight="1" x14ac:dyDescent="0.2">
      <c r="A105" s="100">
        <v>1982</v>
      </c>
      <c r="B105" s="100">
        <v>6700</v>
      </c>
      <c r="C105" s="100">
        <v>6500</v>
      </c>
      <c r="D105" s="100">
        <v>6200</v>
      </c>
      <c r="E105" s="100">
        <v>6500</v>
      </c>
      <c r="F105" s="100"/>
    </row>
    <row r="106" spans="1:6" ht="0.95" customHeight="1" x14ac:dyDescent="0.2">
      <c r="A106" s="100">
        <v>1983</v>
      </c>
      <c r="B106" s="100">
        <v>6700</v>
      </c>
      <c r="C106" s="100">
        <v>6500</v>
      </c>
      <c r="D106" s="100">
        <v>6200</v>
      </c>
      <c r="E106" s="100">
        <v>6500</v>
      </c>
      <c r="F106" s="100"/>
    </row>
    <row r="107" spans="1:6" ht="0.95" customHeight="1" x14ac:dyDescent="0.2">
      <c r="A107" s="100">
        <v>1984</v>
      </c>
      <c r="B107" s="100">
        <v>6700</v>
      </c>
      <c r="C107" s="100">
        <v>6500</v>
      </c>
      <c r="D107" s="100">
        <v>6200</v>
      </c>
      <c r="E107" s="100">
        <v>6500</v>
      </c>
      <c r="F107" s="100"/>
    </row>
    <row r="108" spans="1:6" ht="0.95" customHeight="1" x14ac:dyDescent="0.2">
      <c r="A108" s="100">
        <v>1985</v>
      </c>
      <c r="B108" s="100">
        <v>6700</v>
      </c>
      <c r="C108" s="100">
        <v>6500</v>
      </c>
      <c r="D108" s="100">
        <v>6200</v>
      </c>
      <c r="E108" s="100">
        <v>6500</v>
      </c>
      <c r="F108" s="100"/>
    </row>
    <row r="109" spans="1:6" ht="0.95" customHeight="1" x14ac:dyDescent="0.2">
      <c r="A109" s="100">
        <v>1986</v>
      </c>
      <c r="B109" s="100">
        <v>6700</v>
      </c>
      <c r="C109" s="100">
        <v>6500</v>
      </c>
      <c r="D109" s="100">
        <v>6200</v>
      </c>
      <c r="E109" s="100">
        <v>6500</v>
      </c>
      <c r="F109" s="100"/>
    </row>
    <row r="110" spans="1:6" ht="0.95" customHeight="1" x14ac:dyDescent="0.2">
      <c r="A110" s="100">
        <v>1987</v>
      </c>
      <c r="B110" s="100">
        <v>6700</v>
      </c>
      <c r="C110" s="100">
        <v>6500</v>
      </c>
      <c r="D110" s="100">
        <v>6200</v>
      </c>
      <c r="E110" s="100">
        <v>6500</v>
      </c>
      <c r="F110" s="100"/>
    </row>
    <row r="111" spans="1:6" ht="0.95" customHeight="1" x14ac:dyDescent="0.2">
      <c r="A111" s="100">
        <v>1988</v>
      </c>
      <c r="B111" s="100">
        <v>6700</v>
      </c>
      <c r="C111" s="100">
        <v>6500</v>
      </c>
      <c r="D111" s="100">
        <v>6200</v>
      </c>
      <c r="E111" s="100">
        <v>6500</v>
      </c>
      <c r="F111" s="100"/>
    </row>
    <row r="112" spans="1:6" ht="0.95" customHeight="1" x14ac:dyDescent="0.2">
      <c r="A112" s="100">
        <v>1989</v>
      </c>
      <c r="B112" s="100">
        <v>6700</v>
      </c>
      <c r="C112" s="100">
        <v>6500</v>
      </c>
      <c r="D112" s="100">
        <v>6200</v>
      </c>
      <c r="E112" s="100">
        <v>6500</v>
      </c>
      <c r="F112" s="100"/>
    </row>
    <row r="113" spans="1:8" ht="0.95" customHeight="1" x14ac:dyDescent="0.2">
      <c r="A113" s="100">
        <v>1990</v>
      </c>
      <c r="B113" s="100">
        <v>6700</v>
      </c>
      <c r="C113" s="100">
        <v>6500</v>
      </c>
      <c r="D113" s="100">
        <v>6200</v>
      </c>
      <c r="E113" s="100">
        <v>6500</v>
      </c>
      <c r="F113" s="100"/>
    </row>
    <row r="114" spans="1:8" ht="0.95" customHeight="1" x14ac:dyDescent="0.2">
      <c r="A114" s="100">
        <v>1991</v>
      </c>
      <c r="B114" s="100">
        <v>6700</v>
      </c>
      <c r="C114" s="100">
        <v>6500</v>
      </c>
      <c r="D114" s="100">
        <v>6200</v>
      </c>
      <c r="E114" s="100">
        <v>6500</v>
      </c>
      <c r="F114" s="100"/>
    </row>
    <row r="115" spans="1:8" ht="0.95" customHeight="1" x14ac:dyDescent="0.2">
      <c r="A115" s="100">
        <v>1992</v>
      </c>
      <c r="B115" s="100">
        <v>6700</v>
      </c>
      <c r="C115" s="100">
        <v>6500</v>
      </c>
      <c r="D115" s="100">
        <v>6200</v>
      </c>
      <c r="E115" s="100">
        <v>6500</v>
      </c>
      <c r="F115" s="100"/>
    </row>
    <row r="116" spans="1:8" ht="0.95" customHeight="1" x14ac:dyDescent="0.2">
      <c r="A116" s="100">
        <v>1993</v>
      </c>
      <c r="B116" s="100">
        <v>6700</v>
      </c>
      <c r="C116" s="100">
        <v>6500</v>
      </c>
      <c r="D116" s="100">
        <v>6200</v>
      </c>
      <c r="E116" s="100">
        <v>6500</v>
      </c>
      <c r="F116" s="100"/>
    </row>
    <row r="117" spans="1:8" ht="0.95" customHeight="1" x14ac:dyDescent="0.2">
      <c r="A117" s="100">
        <v>1994</v>
      </c>
      <c r="B117" s="100">
        <v>6700</v>
      </c>
      <c r="C117" s="100">
        <v>6500</v>
      </c>
      <c r="D117" s="100">
        <v>6200</v>
      </c>
      <c r="E117" s="100">
        <v>6500</v>
      </c>
    </row>
    <row r="118" spans="1:8" ht="0.95" customHeight="1" x14ac:dyDescent="0.2">
      <c r="A118" s="100">
        <v>1995</v>
      </c>
      <c r="B118" s="100">
        <v>6700</v>
      </c>
      <c r="C118" s="100">
        <v>6500</v>
      </c>
      <c r="D118" s="100">
        <v>6200</v>
      </c>
      <c r="E118" s="100">
        <v>6500</v>
      </c>
    </row>
    <row r="119" spans="1:8" ht="0.95" customHeight="1" x14ac:dyDescent="0.2">
      <c r="A119" s="100">
        <v>1996</v>
      </c>
      <c r="B119" s="100">
        <v>6700</v>
      </c>
      <c r="C119" s="100">
        <v>6500</v>
      </c>
      <c r="D119" s="100">
        <v>6200</v>
      </c>
      <c r="E119" s="100">
        <v>6500</v>
      </c>
    </row>
    <row r="120" spans="1:8" ht="0.95" customHeight="1" x14ac:dyDescent="0.2">
      <c r="A120" s="100">
        <v>1997</v>
      </c>
      <c r="B120" s="100">
        <v>6700</v>
      </c>
      <c r="C120" s="100">
        <v>6500</v>
      </c>
      <c r="D120" s="100">
        <v>6200</v>
      </c>
      <c r="E120" s="100">
        <v>6500</v>
      </c>
    </row>
    <row r="121" spans="1:8" ht="0.95" customHeight="1" x14ac:dyDescent="0.2">
      <c r="A121" s="100">
        <v>1998</v>
      </c>
      <c r="B121" s="100">
        <v>6700</v>
      </c>
      <c r="C121" s="100">
        <v>6500</v>
      </c>
      <c r="D121" s="100">
        <v>6200</v>
      </c>
      <c r="E121" s="100">
        <v>6500</v>
      </c>
    </row>
    <row r="122" spans="1:8" ht="0.95" customHeight="1" x14ac:dyDescent="0.2">
      <c r="A122" s="100">
        <v>1999</v>
      </c>
      <c r="B122" s="100">
        <v>6700</v>
      </c>
      <c r="C122" s="100">
        <v>6500</v>
      </c>
      <c r="D122" s="100">
        <v>6200</v>
      </c>
      <c r="E122" s="100">
        <v>6500</v>
      </c>
    </row>
    <row r="123" spans="1:8" ht="0.95" customHeight="1" x14ac:dyDescent="0.2">
      <c r="A123" s="100">
        <v>2000</v>
      </c>
      <c r="B123" s="100">
        <v>6700</v>
      </c>
      <c r="C123" s="100">
        <v>6500</v>
      </c>
      <c r="D123" s="100">
        <v>6200</v>
      </c>
      <c r="E123" s="100">
        <v>6500</v>
      </c>
    </row>
    <row r="125" spans="1:8" ht="0.95" customHeight="1" x14ac:dyDescent="0.2">
      <c r="C125" s="97" t="s">
        <v>56</v>
      </c>
    </row>
    <row r="126" spans="1:8" ht="0.95" customHeight="1" x14ac:dyDescent="0.2">
      <c r="A126" s="101">
        <v>43466</v>
      </c>
      <c r="B126" s="100">
        <v>0</v>
      </c>
      <c r="C126" s="97">
        <v>732</v>
      </c>
      <c r="D126" s="100">
        <v>0</v>
      </c>
      <c r="F126" s="101">
        <f>A3</f>
        <v>22637</v>
      </c>
      <c r="G126" s="101">
        <f>IF(DAY(F126)=1,F126,DATE(YEAR(F126),MONTH(F126)+1,1))</f>
        <v>22647</v>
      </c>
    </row>
    <row r="127" spans="1:8" ht="0.95" customHeight="1" x14ac:dyDescent="0.2">
      <c r="A127" s="101">
        <v>43497</v>
      </c>
      <c r="B127" s="100">
        <v>1</v>
      </c>
      <c r="C127" s="97">
        <v>733</v>
      </c>
      <c r="D127" s="100">
        <v>1</v>
      </c>
      <c r="F127" s="97">
        <f>DATEDIF(G126,A138,"m")</f>
        <v>696</v>
      </c>
      <c r="G127" s="97">
        <f>ROUNDDOWN(F127/12,0)</f>
        <v>58</v>
      </c>
      <c r="H127" s="97">
        <f>F127-G127*12</f>
        <v>0</v>
      </c>
    </row>
    <row r="128" spans="1:8" ht="0.95" customHeight="1" x14ac:dyDescent="0.2">
      <c r="A128" s="101">
        <v>43525</v>
      </c>
      <c r="B128" s="100">
        <v>2</v>
      </c>
      <c r="C128" s="97">
        <v>734</v>
      </c>
      <c r="D128" s="100">
        <v>2</v>
      </c>
    </row>
    <row r="129" spans="1:6" ht="0.95" customHeight="1" x14ac:dyDescent="0.2">
      <c r="A129" s="101">
        <v>43556</v>
      </c>
      <c r="B129" s="100">
        <v>3</v>
      </c>
      <c r="C129" s="97">
        <v>735</v>
      </c>
      <c r="D129" s="100">
        <v>3</v>
      </c>
    </row>
    <row r="130" spans="1:6" ht="0.95" customHeight="1" x14ac:dyDescent="0.2">
      <c r="A130" s="101">
        <v>43586</v>
      </c>
      <c r="B130" s="100">
        <v>4</v>
      </c>
      <c r="C130" s="97">
        <v>736</v>
      </c>
      <c r="D130" s="100">
        <v>4</v>
      </c>
    </row>
    <row r="131" spans="1:6" ht="0.95" customHeight="1" x14ac:dyDescent="0.2">
      <c r="A131" s="101">
        <v>43617</v>
      </c>
      <c r="B131" s="100">
        <v>5</v>
      </c>
      <c r="C131" s="97">
        <v>737</v>
      </c>
      <c r="D131" s="100">
        <v>5</v>
      </c>
    </row>
    <row r="132" spans="1:6" ht="0.95" customHeight="1" x14ac:dyDescent="0.2">
      <c r="A132" s="101">
        <v>43647</v>
      </c>
      <c r="B132" s="100">
        <v>6</v>
      </c>
      <c r="C132" s="97">
        <v>738</v>
      </c>
      <c r="D132" s="100">
        <v>6</v>
      </c>
    </row>
    <row r="133" spans="1:6" ht="0.95" customHeight="1" x14ac:dyDescent="0.2">
      <c r="A133" s="101">
        <v>43678</v>
      </c>
      <c r="B133" s="100">
        <v>7</v>
      </c>
      <c r="C133" s="97">
        <v>739</v>
      </c>
      <c r="D133" s="100">
        <v>7</v>
      </c>
    </row>
    <row r="134" spans="1:6" ht="0.95" customHeight="1" x14ac:dyDescent="0.2">
      <c r="A134" s="101">
        <v>43709</v>
      </c>
      <c r="B134" s="100">
        <v>8</v>
      </c>
      <c r="C134" s="97">
        <v>740</v>
      </c>
      <c r="D134" s="100">
        <v>8</v>
      </c>
    </row>
    <row r="135" spans="1:6" ht="0.95" customHeight="1" x14ac:dyDescent="0.2">
      <c r="A135" s="101">
        <v>43739</v>
      </c>
      <c r="B135" s="100">
        <v>9</v>
      </c>
      <c r="C135" s="97">
        <v>741</v>
      </c>
      <c r="D135" s="100">
        <v>9</v>
      </c>
    </row>
    <row r="136" spans="1:6" ht="0.95" customHeight="1" x14ac:dyDescent="0.2">
      <c r="A136" s="101">
        <v>43770</v>
      </c>
      <c r="B136" s="100">
        <v>10</v>
      </c>
      <c r="C136" s="97">
        <v>742</v>
      </c>
      <c r="D136" s="100">
        <v>10</v>
      </c>
    </row>
    <row r="137" spans="1:6" ht="0.95" customHeight="1" x14ac:dyDescent="0.2">
      <c r="A137" s="101">
        <v>43800</v>
      </c>
      <c r="B137" s="100">
        <v>11</v>
      </c>
      <c r="C137" s="97">
        <v>743</v>
      </c>
      <c r="D137" s="100">
        <v>11</v>
      </c>
    </row>
    <row r="138" spans="1:6" ht="0.95" customHeight="1" x14ac:dyDescent="0.2">
      <c r="A138" s="101">
        <v>43831</v>
      </c>
      <c r="B138" s="100">
        <v>12</v>
      </c>
      <c r="C138" s="97">
        <v>744</v>
      </c>
      <c r="D138" s="100">
        <v>12</v>
      </c>
      <c r="F138" s="97" t="str">
        <f>G127+0&amp;"/"&amp;H127</f>
        <v>58/0</v>
      </c>
    </row>
    <row r="139" spans="1:6" ht="0.95" customHeight="1" x14ac:dyDescent="0.2">
      <c r="A139" s="101">
        <v>43862</v>
      </c>
      <c r="B139" s="100">
        <v>13</v>
      </c>
      <c r="C139" s="97">
        <v>745</v>
      </c>
      <c r="D139" s="100">
        <v>13</v>
      </c>
    </row>
    <row r="140" spans="1:6" ht="0.95" customHeight="1" x14ac:dyDescent="0.2">
      <c r="A140" s="101">
        <v>43891</v>
      </c>
      <c r="B140" s="100">
        <v>14</v>
      </c>
      <c r="C140" s="97">
        <v>746</v>
      </c>
      <c r="D140" s="100">
        <v>14</v>
      </c>
    </row>
    <row r="141" spans="1:6" ht="0.95" customHeight="1" x14ac:dyDescent="0.2">
      <c r="A141" s="101">
        <v>43922</v>
      </c>
      <c r="B141" s="100">
        <v>15</v>
      </c>
      <c r="C141" s="97">
        <v>747</v>
      </c>
      <c r="D141" s="100">
        <v>15</v>
      </c>
    </row>
    <row r="142" spans="1:6" ht="0.95" customHeight="1" x14ac:dyDescent="0.2">
      <c r="A142" s="101">
        <v>43952</v>
      </c>
      <c r="B142" s="100">
        <v>16</v>
      </c>
      <c r="C142" s="97">
        <v>748</v>
      </c>
      <c r="D142" s="100">
        <v>16</v>
      </c>
    </row>
    <row r="143" spans="1:6" ht="0.95" customHeight="1" x14ac:dyDescent="0.2">
      <c r="A143" s="101">
        <v>43983</v>
      </c>
      <c r="B143" s="100">
        <v>17</v>
      </c>
      <c r="C143" s="97">
        <v>749</v>
      </c>
      <c r="D143" s="100">
        <v>17</v>
      </c>
    </row>
    <row r="144" spans="1:6" ht="0.95" customHeight="1" x14ac:dyDescent="0.2">
      <c r="A144" s="101">
        <v>44013</v>
      </c>
      <c r="B144" s="100">
        <v>18</v>
      </c>
      <c r="C144" s="97">
        <v>750</v>
      </c>
      <c r="D144" s="100">
        <v>18</v>
      </c>
    </row>
    <row r="145" spans="1:6" ht="0.95" customHeight="1" x14ac:dyDescent="0.2">
      <c r="A145" s="101">
        <v>44044</v>
      </c>
      <c r="B145" s="100">
        <v>19</v>
      </c>
      <c r="C145" s="97">
        <v>751</v>
      </c>
      <c r="D145" s="100">
        <v>19</v>
      </c>
    </row>
    <row r="146" spans="1:6" ht="0.95" customHeight="1" x14ac:dyDescent="0.2">
      <c r="A146" s="101">
        <v>44075</v>
      </c>
      <c r="B146" s="100">
        <v>20</v>
      </c>
      <c r="C146" s="97">
        <v>752</v>
      </c>
      <c r="D146" s="100">
        <v>20</v>
      </c>
    </row>
    <row r="147" spans="1:6" ht="0.95" customHeight="1" x14ac:dyDescent="0.2">
      <c r="A147" s="101">
        <v>44105</v>
      </c>
      <c r="B147" s="100">
        <v>21</v>
      </c>
      <c r="C147" s="97">
        <v>753</v>
      </c>
      <c r="D147" s="100">
        <v>21</v>
      </c>
    </row>
    <row r="148" spans="1:6" ht="0.95" customHeight="1" x14ac:dyDescent="0.2">
      <c r="A148" s="101">
        <v>44136</v>
      </c>
      <c r="B148" s="100">
        <v>22</v>
      </c>
      <c r="C148" s="97">
        <v>754</v>
      </c>
      <c r="D148" s="100">
        <v>22</v>
      </c>
    </row>
    <row r="149" spans="1:6" ht="0.95" customHeight="1" x14ac:dyDescent="0.2">
      <c r="A149" s="101">
        <v>44166</v>
      </c>
      <c r="B149" s="100">
        <v>23</v>
      </c>
      <c r="C149" s="97">
        <v>755</v>
      </c>
      <c r="D149" s="100">
        <v>23</v>
      </c>
    </row>
    <row r="150" spans="1:6" ht="0.95" customHeight="1" x14ac:dyDescent="0.2">
      <c r="A150" s="101">
        <v>44197</v>
      </c>
      <c r="B150" s="100">
        <v>24</v>
      </c>
      <c r="C150" s="97">
        <v>756</v>
      </c>
      <c r="D150" s="100">
        <v>24</v>
      </c>
      <c r="F150" s="97" t="str">
        <f>G127+1&amp;"/"&amp;H127</f>
        <v>59/0</v>
      </c>
    </row>
    <row r="151" spans="1:6" ht="0.95" customHeight="1" x14ac:dyDescent="0.2">
      <c r="A151" s="101">
        <v>44228</v>
      </c>
      <c r="B151" s="100">
        <v>25</v>
      </c>
      <c r="C151" s="97">
        <v>757</v>
      </c>
      <c r="D151" s="100">
        <v>25</v>
      </c>
    </row>
    <row r="152" spans="1:6" ht="0.95" customHeight="1" x14ac:dyDescent="0.2">
      <c r="A152" s="101">
        <v>44256</v>
      </c>
      <c r="B152" s="100">
        <v>26</v>
      </c>
      <c r="C152" s="97">
        <v>758</v>
      </c>
      <c r="D152" s="100">
        <v>26</v>
      </c>
    </row>
    <row r="153" spans="1:6" ht="0.95" customHeight="1" x14ac:dyDescent="0.2">
      <c r="A153" s="101">
        <v>44287</v>
      </c>
      <c r="B153" s="100">
        <v>27</v>
      </c>
      <c r="C153" s="97">
        <v>759</v>
      </c>
      <c r="D153" s="100">
        <v>27</v>
      </c>
    </row>
    <row r="154" spans="1:6" ht="0.95" customHeight="1" x14ac:dyDescent="0.2">
      <c r="A154" s="101">
        <v>44317</v>
      </c>
      <c r="B154" s="100">
        <v>28</v>
      </c>
      <c r="C154" s="97">
        <v>760</v>
      </c>
      <c r="D154" s="100">
        <v>28</v>
      </c>
    </row>
    <row r="155" spans="1:6" ht="0.95" customHeight="1" x14ac:dyDescent="0.2">
      <c r="A155" s="101">
        <v>44348</v>
      </c>
      <c r="B155" s="100">
        <v>29</v>
      </c>
      <c r="C155" s="97">
        <v>761</v>
      </c>
      <c r="D155" s="100">
        <v>29</v>
      </c>
    </row>
    <row r="156" spans="1:6" ht="0.95" customHeight="1" x14ac:dyDescent="0.2">
      <c r="A156" s="101">
        <v>44378</v>
      </c>
      <c r="B156" s="100">
        <v>30</v>
      </c>
      <c r="C156" s="97">
        <v>762</v>
      </c>
      <c r="D156" s="100">
        <v>30</v>
      </c>
    </row>
    <row r="157" spans="1:6" ht="0.95" customHeight="1" x14ac:dyDescent="0.2">
      <c r="A157" s="101">
        <v>44409</v>
      </c>
      <c r="B157" s="100">
        <v>31</v>
      </c>
      <c r="C157" s="97">
        <v>763</v>
      </c>
      <c r="D157" s="100">
        <v>31</v>
      </c>
    </row>
    <row r="158" spans="1:6" ht="0.95" customHeight="1" x14ac:dyDescent="0.2">
      <c r="A158" s="101">
        <v>44440</v>
      </c>
      <c r="B158" s="100">
        <v>32</v>
      </c>
      <c r="C158" s="97">
        <v>764</v>
      </c>
      <c r="D158" s="100">
        <v>32</v>
      </c>
    </row>
    <row r="159" spans="1:6" ht="0.95" customHeight="1" x14ac:dyDescent="0.2">
      <c r="A159" s="101">
        <v>44470</v>
      </c>
      <c r="B159" s="100">
        <v>33</v>
      </c>
      <c r="C159" s="97">
        <v>765</v>
      </c>
      <c r="D159" s="100">
        <v>33</v>
      </c>
    </row>
    <row r="160" spans="1:6" ht="0.95" customHeight="1" x14ac:dyDescent="0.2">
      <c r="A160" s="101">
        <v>44501</v>
      </c>
      <c r="B160" s="100">
        <v>34</v>
      </c>
      <c r="C160" s="97">
        <v>766</v>
      </c>
      <c r="D160" s="100">
        <v>34</v>
      </c>
    </row>
    <row r="161" spans="1:6" ht="0.95" customHeight="1" x14ac:dyDescent="0.2">
      <c r="A161" s="101">
        <v>44531</v>
      </c>
      <c r="B161" s="100">
        <v>35</v>
      </c>
      <c r="C161" s="97">
        <v>767</v>
      </c>
      <c r="D161" s="100">
        <v>35</v>
      </c>
    </row>
    <row r="162" spans="1:6" ht="0.95" customHeight="1" x14ac:dyDescent="0.2">
      <c r="A162" s="101">
        <v>44562</v>
      </c>
      <c r="B162" s="100">
        <v>36</v>
      </c>
      <c r="C162" s="97">
        <v>768</v>
      </c>
      <c r="D162" s="100">
        <v>36</v>
      </c>
      <c r="F162" s="97" t="str">
        <f>G127+2&amp;"/"&amp;H127</f>
        <v>60/0</v>
      </c>
    </row>
    <row r="163" spans="1:6" ht="0.95" customHeight="1" x14ac:dyDescent="0.2">
      <c r="A163" s="101">
        <v>44593</v>
      </c>
      <c r="B163" s="100">
        <v>37</v>
      </c>
      <c r="C163" s="97">
        <v>769</v>
      </c>
      <c r="D163" s="100">
        <v>37</v>
      </c>
    </row>
    <row r="164" spans="1:6" ht="0.95" customHeight="1" x14ac:dyDescent="0.2">
      <c r="A164" s="101">
        <v>44621</v>
      </c>
      <c r="B164" s="100">
        <v>38</v>
      </c>
      <c r="C164" s="97">
        <v>770</v>
      </c>
      <c r="D164" s="100">
        <v>38</v>
      </c>
    </row>
    <row r="165" spans="1:6" ht="0.95" customHeight="1" x14ac:dyDescent="0.2">
      <c r="A165" s="101">
        <v>44652</v>
      </c>
      <c r="B165" s="100">
        <v>39</v>
      </c>
      <c r="C165" s="97">
        <v>771</v>
      </c>
      <c r="D165" s="100">
        <v>39</v>
      </c>
    </row>
    <row r="166" spans="1:6" ht="0.95" customHeight="1" x14ac:dyDescent="0.2">
      <c r="A166" s="101">
        <v>44682</v>
      </c>
      <c r="B166" s="100">
        <v>40</v>
      </c>
      <c r="C166" s="97">
        <v>772</v>
      </c>
      <c r="D166" s="100">
        <v>40</v>
      </c>
    </row>
    <row r="167" spans="1:6" ht="0.95" customHeight="1" x14ac:dyDescent="0.2">
      <c r="A167" s="101">
        <v>44713</v>
      </c>
      <c r="B167" s="100">
        <v>41</v>
      </c>
      <c r="C167" s="97">
        <v>773</v>
      </c>
      <c r="D167" s="100">
        <v>41</v>
      </c>
    </row>
    <row r="168" spans="1:6" ht="0.95" customHeight="1" x14ac:dyDescent="0.2">
      <c r="A168" s="101">
        <v>44743</v>
      </c>
      <c r="B168" s="100">
        <v>42</v>
      </c>
      <c r="C168" s="97">
        <v>774</v>
      </c>
      <c r="D168" s="100">
        <v>42</v>
      </c>
    </row>
    <row r="169" spans="1:6" ht="0.95" customHeight="1" x14ac:dyDescent="0.2">
      <c r="A169" s="101">
        <v>44774</v>
      </c>
      <c r="B169" s="100">
        <v>43</v>
      </c>
      <c r="C169" s="97">
        <v>775</v>
      </c>
      <c r="D169" s="100">
        <v>43</v>
      </c>
    </row>
    <row r="170" spans="1:6" ht="0.95" customHeight="1" x14ac:dyDescent="0.2">
      <c r="A170" s="101">
        <v>44805</v>
      </c>
      <c r="B170" s="100">
        <v>44</v>
      </c>
      <c r="C170" s="97">
        <v>776</v>
      </c>
      <c r="D170" s="100">
        <v>44</v>
      </c>
    </row>
    <row r="171" spans="1:6" ht="0.95" customHeight="1" x14ac:dyDescent="0.2">
      <c r="A171" s="101">
        <v>44835</v>
      </c>
      <c r="B171" s="100">
        <v>45</v>
      </c>
      <c r="C171" s="97">
        <v>777</v>
      </c>
      <c r="D171" s="100">
        <v>45</v>
      </c>
    </row>
    <row r="172" spans="1:6" ht="0.95" customHeight="1" x14ac:dyDescent="0.2">
      <c r="A172" s="101">
        <v>44866</v>
      </c>
      <c r="B172" s="100">
        <v>46</v>
      </c>
      <c r="C172" s="97">
        <v>778</v>
      </c>
      <c r="D172" s="100">
        <v>46</v>
      </c>
    </row>
    <row r="173" spans="1:6" ht="0.95" customHeight="1" x14ac:dyDescent="0.2">
      <c r="A173" s="101">
        <v>44896</v>
      </c>
      <c r="B173" s="100">
        <v>47</v>
      </c>
      <c r="C173" s="97">
        <v>779</v>
      </c>
      <c r="D173" s="100">
        <v>47</v>
      </c>
    </row>
    <row r="174" spans="1:6" ht="0.95" customHeight="1" x14ac:dyDescent="0.2">
      <c r="A174" s="101">
        <v>44927</v>
      </c>
      <c r="B174" s="100">
        <v>48</v>
      </c>
      <c r="C174" s="97">
        <v>780</v>
      </c>
      <c r="D174" s="100">
        <v>48</v>
      </c>
      <c r="F174" s="97" t="str">
        <f>G127+3&amp;"/"&amp;H127</f>
        <v>61/0</v>
      </c>
    </row>
    <row r="175" spans="1:6" ht="0.95" customHeight="1" x14ac:dyDescent="0.2">
      <c r="A175" s="101">
        <v>44958</v>
      </c>
      <c r="B175" s="100">
        <v>49</v>
      </c>
      <c r="C175" s="97">
        <v>781</v>
      </c>
      <c r="D175" s="100">
        <v>49</v>
      </c>
    </row>
    <row r="176" spans="1:6" ht="0.95" customHeight="1" x14ac:dyDescent="0.2">
      <c r="A176" s="101">
        <v>44986</v>
      </c>
      <c r="B176" s="100">
        <v>50</v>
      </c>
      <c r="C176" s="97">
        <v>782</v>
      </c>
      <c r="D176" s="100">
        <v>50</v>
      </c>
    </row>
    <row r="177" spans="1:6" ht="0.95" customHeight="1" x14ac:dyDescent="0.2">
      <c r="A177" s="101">
        <v>45017</v>
      </c>
      <c r="B177" s="100">
        <v>51</v>
      </c>
      <c r="C177" s="97">
        <v>783</v>
      </c>
      <c r="D177" s="100">
        <v>51</v>
      </c>
    </row>
    <row r="178" spans="1:6" ht="0.95" customHeight="1" x14ac:dyDescent="0.2">
      <c r="A178" s="101">
        <v>45047</v>
      </c>
      <c r="B178" s="100">
        <v>52</v>
      </c>
      <c r="C178" s="97">
        <v>784</v>
      </c>
      <c r="D178" s="100">
        <v>52</v>
      </c>
    </row>
    <row r="179" spans="1:6" ht="0.95" customHeight="1" x14ac:dyDescent="0.2">
      <c r="A179" s="101">
        <v>45078</v>
      </c>
      <c r="B179" s="100">
        <v>53</v>
      </c>
      <c r="C179" s="97">
        <v>785</v>
      </c>
      <c r="D179" s="100">
        <v>53</v>
      </c>
    </row>
    <row r="180" spans="1:6" ht="0.95" customHeight="1" x14ac:dyDescent="0.2">
      <c r="A180" s="101">
        <v>45108</v>
      </c>
      <c r="B180" s="100">
        <v>54</v>
      </c>
      <c r="C180" s="97">
        <v>786</v>
      </c>
      <c r="D180" s="100">
        <v>54</v>
      </c>
    </row>
    <row r="181" spans="1:6" ht="0.95" customHeight="1" x14ac:dyDescent="0.2">
      <c r="A181" s="101">
        <v>45139</v>
      </c>
      <c r="B181" s="100">
        <v>55</v>
      </c>
      <c r="C181" s="97">
        <v>787</v>
      </c>
      <c r="D181" s="100">
        <v>55</v>
      </c>
    </row>
    <row r="182" spans="1:6" ht="0.95" customHeight="1" x14ac:dyDescent="0.2">
      <c r="A182" s="101">
        <v>45170</v>
      </c>
      <c r="B182" s="100">
        <v>56</v>
      </c>
      <c r="C182" s="97">
        <v>788</v>
      </c>
      <c r="D182" s="100">
        <v>56</v>
      </c>
    </row>
    <row r="183" spans="1:6" ht="0.95" customHeight="1" x14ac:dyDescent="0.2">
      <c r="A183" s="101">
        <v>45200</v>
      </c>
      <c r="B183" s="100">
        <v>57</v>
      </c>
      <c r="C183" s="97">
        <v>789</v>
      </c>
      <c r="D183" s="100">
        <v>57</v>
      </c>
    </row>
    <row r="184" spans="1:6" ht="0.95" customHeight="1" x14ac:dyDescent="0.2">
      <c r="A184" s="101">
        <v>45231</v>
      </c>
      <c r="B184" s="100">
        <v>58</v>
      </c>
      <c r="C184" s="97">
        <v>790</v>
      </c>
      <c r="D184" s="100">
        <v>58</v>
      </c>
    </row>
    <row r="185" spans="1:6" ht="0.95" customHeight="1" x14ac:dyDescent="0.2">
      <c r="A185" s="101">
        <v>45261</v>
      </c>
      <c r="B185" s="100">
        <v>59</v>
      </c>
      <c r="C185" s="97">
        <v>791</v>
      </c>
      <c r="D185" s="100">
        <v>59</v>
      </c>
    </row>
    <row r="186" spans="1:6" ht="0.95" customHeight="1" x14ac:dyDescent="0.2">
      <c r="A186" s="101">
        <v>45292</v>
      </c>
      <c r="B186" s="100">
        <v>60</v>
      </c>
      <c r="C186" s="97">
        <v>792</v>
      </c>
      <c r="D186" s="100">
        <v>60</v>
      </c>
      <c r="F186" s="97" t="str">
        <f>G127+4&amp;"/"&amp;H127</f>
        <v>62/0</v>
      </c>
    </row>
    <row r="187" spans="1:6" ht="0.95" customHeight="1" x14ac:dyDescent="0.2">
      <c r="A187" s="101">
        <v>45323</v>
      </c>
      <c r="B187" s="100">
        <v>61</v>
      </c>
      <c r="C187" s="97">
        <v>793</v>
      </c>
      <c r="D187" s="100">
        <v>61</v>
      </c>
    </row>
    <row r="188" spans="1:6" ht="0.95" customHeight="1" x14ac:dyDescent="0.2">
      <c r="A188" s="101">
        <v>45352</v>
      </c>
      <c r="B188" s="100">
        <v>62</v>
      </c>
      <c r="C188" s="97">
        <v>794</v>
      </c>
      <c r="D188" s="100">
        <v>62</v>
      </c>
    </row>
    <row r="189" spans="1:6" ht="0.95" customHeight="1" x14ac:dyDescent="0.2">
      <c r="A189" s="101">
        <v>45383</v>
      </c>
      <c r="B189" s="100">
        <v>63</v>
      </c>
      <c r="C189" s="97">
        <v>795</v>
      </c>
      <c r="D189" s="100">
        <v>63</v>
      </c>
    </row>
    <row r="190" spans="1:6" ht="0.95" customHeight="1" x14ac:dyDescent="0.2">
      <c r="A190" s="101">
        <v>45413</v>
      </c>
      <c r="B190" s="100">
        <v>64</v>
      </c>
      <c r="C190" s="97">
        <v>796</v>
      </c>
      <c r="D190" s="100">
        <v>64</v>
      </c>
    </row>
    <row r="191" spans="1:6" ht="0.95" customHeight="1" x14ac:dyDescent="0.2">
      <c r="A191" s="101">
        <v>45444</v>
      </c>
      <c r="B191" s="100">
        <v>65</v>
      </c>
      <c r="C191" s="97">
        <v>797</v>
      </c>
      <c r="D191" s="100">
        <v>65</v>
      </c>
    </row>
    <row r="192" spans="1:6" ht="0.95" customHeight="1" x14ac:dyDescent="0.2">
      <c r="A192" s="101">
        <v>45474</v>
      </c>
      <c r="B192" s="100">
        <v>66</v>
      </c>
      <c r="C192" s="97">
        <v>798</v>
      </c>
      <c r="D192" s="100">
        <v>66</v>
      </c>
    </row>
    <row r="193" spans="1:6" ht="0.95" customHeight="1" x14ac:dyDescent="0.2">
      <c r="A193" s="101">
        <v>45505</v>
      </c>
      <c r="B193" s="100">
        <v>67</v>
      </c>
      <c r="C193" s="97">
        <v>799</v>
      </c>
      <c r="D193" s="100">
        <v>67</v>
      </c>
    </row>
    <row r="194" spans="1:6" ht="0.95" customHeight="1" x14ac:dyDescent="0.2">
      <c r="A194" s="101">
        <v>45536</v>
      </c>
      <c r="B194" s="100">
        <v>68</v>
      </c>
      <c r="C194" s="97">
        <v>800</v>
      </c>
      <c r="D194" s="100">
        <v>68</v>
      </c>
    </row>
    <row r="195" spans="1:6" ht="0.95" customHeight="1" x14ac:dyDescent="0.2">
      <c r="A195" s="101">
        <v>45566</v>
      </c>
      <c r="B195" s="100">
        <v>69</v>
      </c>
      <c r="C195" s="97">
        <v>801</v>
      </c>
      <c r="D195" s="100">
        <v>69</v>
      </c>
    </row>
    <row r="196" spans="1:6" ht="0.95" customHeight="1" x14ac:dyDescent="0.2">
      <c r="A196" s="101">
        <v>45597</v>
      </c>
      <c r="B196" s="100">
        <v>70</v>
      </c>
      <c r="C196" s="97">
        <v>802</v>
      </c>
      <c r="D196" s="100">
        <v>70</v>
      </c>
    </row>
    <row r="197" spans="1:6" ht="0.95" customHeight="1" x14ac:dyDescent="0.2">
      <c r="A197" s="101">
        <v>45627</v>
      </c>
      <c r="B197" s="100">
        <v>71</v>
      </c>
      <c r="C197" s="97">
        <v>803</v>
      </c>
      <c r="D197" s="100">
        <v>71</v>
      </c>
    </row>
    <row r="198" spans="1:6" ht="0.95" customHeight="1" x14ac:dyDescent="0.2">
      <c r="A198" s="101">
        <v>45658</v>
      </c>
      <c r="B198" s="100">
        <v>72</v>
      </c>
      <c r="C198" s="97">
        <v>804</v>
      </c>
      <c r="D198" s="100">
        <v>72</v>
      </c>
      <c r="F198" s="97" t="str">
        <f>G127+5&amp;"/"&amp;H127</f>
        <v>63/0</v>
      </c>
    </row>
    <row r="199" spans="1:6" ht="0.95" customHeight="1" x14ac:dyDescent="0.2">
      <c r="A199" s="101">
        <v>45689</v>
      </c>
      <c r="B199" s="100">
        <v>73</v>
      </c>
      <c r="C199" s="97">
        <v>805</v>
      </c>
      <c r="D199" s="100">
        <v>73</v>
      </c>
    </row>
    <row r="200" spans="1:6" ht="0.95" customHeight="1" x14ac:dyDescent="0.2">
      <c r="A200" s="101">
        <v>45717</v>
      </c>
      <c r="B200" s="100">
        <v>74</v>
      </c>
      <c r="C200" s="97">
        <v>806</v>
      </c>
      <c r="D200" s="100">
        <v>74</v>
      </c>
    </row>
    <row r="201" spans="1:6" ht="0.95" customHeight="1" x14ac:dyDescent="0.2">
      <c r="A201" s="101">
        <v>45748</v>
      </c>
      <c r="B201" s="100">
        <v>75</v>
      </c>
      <c r="C201" s="97">
        <v>807</v>
      </c>
      <c r="D201" s="100">
        <v>75</v>
      </c>
    </row>
    <row r="202" spans="1:6" ht="0.95" customHeight="1" x14ac:dyDescent="0.2">
      <c r="A202" s="101">
        <v>45778</v>
      </c>
      <c r="B202" s="100">
        <v>76</v>
      </c>
      <c r="C202" s="97">
        <v>808</v>
      </c>
      <c r="D202" s="100">
        <v>76</v>
      </c>
    </row>
    <row r="203" spans="1:6" ht="0.95" customHeight="1" x14ac:dyDescent="0.2">
      <c r="A203" s="101">
        <v>45809</v>
      </c>
      <c r="B203" s="100">
        <v>77</v>
      </c>
      <c r="C203" s="97">
        <v>809</v>
      </c>
      <c r="D203" s="100">
        <v>77</v>
      </c>
    </row>
    <row r="204" spans="1:6" ht="0.95" customHeight="1" x14ac:dyDescent="0.2">
      <c r="A204" s="101">
        <v>45839</v>
      </c>
      <c r="B204" s="100">
        <v>78</v>
      </c>
      <c r="C204" s="97">
        <v>810</v>
      </c>
      <c r="D204" s="100">
        <v>78</v>
      </c>
    </row>
    <row r="205" spans="1:6" ht="0.95" customHeight="1" x14ac:dyDescent="0.2">
      <c r="A205" s="101">
        <v>45870</v>
      </c>
      <c r="B205" s="100">
        <v>79</v>
      </c>
      <c r="C205" s="97">
        <v>811</v>
      </c>
      <c r="D205" s="100">
        <v>79</v>
      </c>
    </row>
    <row r="206" spans="1:6" ht="0.95" customHeight="1" x14ac:dyDescent="0.2">
      <c r="A206" s="101">
        <v>45901</v>
      </c>
      <c r="B206" s="100">
        <v>80</v>
      </c>
      <c r="C206" s="97">
        <v>812</v>
      </c>
      <c r="D206" s="100">
        <v>80</v>
      </c>
    </row>
    <row r="207" spans="1:6" ht="0.95" customHeight="1" x14ac:dyDescent="0.2">
      <c r="A207" s="101">
        <v>45931</v>
      </c>
      <c r="B207" s="100">
        <v>81</v>
      </c>
      <c r="C207" s="97">
        <v>813</v>
      </c>
      <c r="D207" s="100">
        <v>81</v>
      </c>
    </row>
    <row r="208" spans="1:6" ht="0.95" customHeight="1" x14ac:dyDescent="0.2">
      <c r="A208" s="101">
        <v>45962</v>
      </c>
      <c r="B208" s="100">
        <v>82</v>
      </c>
      <c r="C208" s="97">
        <v>814</v>
      </c>
      <c r="D208" s="100">
        <v>82</v>
      </c>
    </row>
    <row r="209" spans="1:6" ht="0.95" customHeight="1" x14ac:dyDescent="0.2">
      <c r="A209" s="101">
        <v>45992</v>
      </c>
      <c r="B209" s="100">
        <v>83</v>
      </c>
      <c r="C209" s="97">
        <v>815</v>
      </c>
      <c r="D209" s="100">
        <v>83</v>
      </c>
    </row>
    <row r="210" spans="1:6" ht="0.95" customHeight="1" x14ac:dyDescent="0.2">
      <c r="A210" s="101">
        <v>46023</v>
      </c>
      <c r="B210" s="100">
        <v>84</v>
      </c>
      <c r="C210" s="97">
        <v>816</v>
      </c>
      <c r="D210" s="100">
        <v>84</v>
      </c>
      <c r="F210" s="97" t="str">
        <f>G127+6&amp;"/"&amp;H127</f>
        <v>64/0</v>
      </c>
    </row>
    <row r="211" spans="1:6" ht="0.95" customHeight="1" x14ac:dyDescent="0.2">
      <c r="A211" s="101">
        <v>46054</v>
      </c>
      <c r="B211" s="100">
        <v>85</v>
      </c>
      <c r="C211" s="97">
        <v>817</v>
      </c>
      <c r="D211" s="100">
        <v>85</v>
      </c>
    </row>
    <row r="212" spans="1:6" ht="0.95" customHeight="1" x14ac:dyDescent="0.2">
      <c r="A212" s="101">
        <v>46082</v>
      </c>
      <c r="B212" s="100">
        <v>86</v>
      </c>
      <c r="C212" s="97">
        <v>818</v>
      </c>
      <c r="D212" s="100">
        <v>86</v>
      </c>
    </row>
    <row r="213" spans="1:6" ht="0.95" customHeight="1" x14ac:dyDescent="0.2">
      <c r="A213" s="101">
        <v>46113</v>
      </c>
      <c r="B213" s="100">
        <v>87</v>
      </c>
      <c r="C213" s="97">
        <v>819</v>
      </c>
      <c r="D213" s="100">
        <v>87</v>
      </c>
    </row>
    <row r="214" spans="1:6" ht="0.95" customHeight="1" x14ac:dyDescent="0.2">
      <c r="A214" s="101">
        <v>46143</v>
      </c>
      <c r="B214" s="100">
        <v>88</v>
      </c>
      <c r="C214" s="97">
        <v>820</v>
      </c>
      <c r="D214" s="100">
        <v>88</v>
      </c>
    </row>
    <row r="215" spans="1:6" ht="0.95" customHeight="1" x14ac:dyDescent="0.2">
      <c r="A215" s="101">
        <v>46174</v>
      </c>
      <c r="B215" s="100">
        <v>89</v>
      </c>
      <c r="C215" s="97">
        <v>821</v>
      </c>
      <c r="D215" s="100">
        <v>89</v>
      </c>
    </row>
    <row r="216" spans="1:6" ht="0.95" customHeight="1" x14ac:dyDescent="0.2">
      <c r="A216" s="101">
        <v>46204</v>
      </c>
      <c r="B216" s="100">
        <v>90</v>
      </c>
      <c r="C216" s="97">
        <v>822</v>
      </c>
      <c r="D216" s="100">
        <v>90</v>
      </c>
    </row>
    <row r="217" spans="1:6" ht="0.95" customHeight="1" x14ac:dyDescent="0.2">
      <c r="A217" s="101">
        <v>46235</v>
      </c>
      <c r="B217" s="100">
        <v>91</v>
      </c>
      <c r="C217" s="97">
        <v>823</v>
      </c>
      <c r="D217" s="100">
        <v>91</v>
      </c>
    </row>
    <row r="218" spans="1:6" ht="0.95" customHeight="1" x14ac:dyDescent="0.2">
      <c r="A218" s="101">
        <v>46266</v>
      </c>
      <c r="B218" s="100">
        <v>92</v>
      </c>
      <c r="C218" s="97">
        <v>824</v>
      </c>
      <c r="D218" s="100">
        <v>92</v>
      </c>
    </row>
    <row r="219" spans="1:6" ht="0.95" customHeight="1" x14ac:dyDescent="0.2">
      <c r="A219" s="101">
        <v>46296</v>
      </c>
      <c r="B219" s="100">
        <v>93</v>
      </c>
      <c r="C219" s="97">
        <v>825</v>
      </c>
      <c r="D219" s="100">
        <v>93</v>
      </c>
    </row>
    <row r="220" spans="1:6" ht="0.95" customHeight="1" x14ac:dyDescent="0.2">
      <c r="A220" s="101">
        <v>46327</v>
      </c>
      <c r="B220" s="100">
        <v>94</v>
      </c>
      <c r="C220" s="97">
        <v>826</v>
      </c>
      <c r="D220" s="100">
        <v>94</v>
      </c>
    </row>
    <row r="221" spans="1:6" ht="0.95" customHeight="1" x14ac:dyDescent="0.2">
      <c r="A221" s="101">
        <v>46357</v>
      </c>
      <c r="B221" s="100">
        <v>95</v>
      </c>
      <c r="C221" s="97">
        <v>827</v>
      </c>
      <c r="D221" s="100">
        <v>95</v>
      </c>
    </row>
    <row r="222" spans="1:6" ht="0.95" customHeight="1" x14ac:dyDescent="0.2">
      <c r="A222" s="101">
        <v>46388</v>
      </c>
      <c r="B222" s="100">
        <v>96</v>
      </c>
      <c r="C222" s="97">
        <v>828</v>
      </c>
      <c r="D222" s="100">
        <v>96</v>
      </c>
      <c r="F222" s="97" t="str">
        <f>G127+7&amp;"/"&amp;H127</f>
        <v>65/0</v>
      </c>
    </row>
    <row r="223" spans="1:6" ht="0.95" customHeight="1" x14ac:dyDescent="0.2">
      <c r="A223" s="101">
        <v>46419</v>
      </c>
      <c r="B223" s="100">
        <v>97</v>
      </c>
      <c r="C223" s="97">
        <v>829</v>
      </c>
      <c r="D223" s="100">
        <v>97</v>
      </c>
    </row>
    <row r="224" spans="1:6" ht="0.95" customHeight="1" x14ac:dyDescent="0.2">
      <c r="A224" s="101">
        <v>46447</v>
      </c>
      <c r="B224" s="100">
        <v>98</v>
      </c>
      <c r="C224" s="97">
        <v>830</v>
      </c>
      <c r="D224" s="100">
        <v>98</v>
      </c>
    </row>
    <row r="225" spans="1:6" ht="0.95" customHeight="1" x14ac:dyDescent="0.2">
      <c r="A225" s="101">
        <v>46478</v>
      </c>
      <c r="B225" s="100">
        <v>99</v>
      </c>
      <c r="C225" s="97">
        <v>831</v>
      </c>
      <c r="D225" s="100">
        <v>99</v>
      </c>
    </row>
    <row r="226" spans="1:6" ht="0.95" customHeight="1" x14ac:dyDescent="0.2">
      <c r="A226" s="101">
        <v>46508</v>
      </c>
      <c r="B226" s="100">
        <v>100</v>
      </c>
      <c r="C226" s="97">
        <v>832</v>
      </c>
      <c r="D226" s="100">
        <v>100</v>
      </c>
    </row>
    <row r="227" spans="1:6" ht="0.95" customHeight="1" x14ac:dyDescent="0.2">
      <c r="A227" s="101">
        <v>46539</v>
      </c>
      <c r="B227" s="100">
        <v>101</v>
      </c>
      <c r="C227" s="97">
        <v>833</v>
      </c>
      <c r="D227" s="100">
        <v>101</v>
      </c>
    </row>
    <row r="228" spans="1:6" ht="0.95" customHeight="1" x14ac:dyDescent="0.2">
      <c r="A228" s="101">
        <v>46569</v>
      </c>
      <c r="B228" s="100">
        <v>102</v>
      </c>
      <c r="C228" s="97">
        <v>834</v>
      </c>
      <c r="D228" s="100">
        <v>102</v>
      </c>
    </row>
    <row r="229" spans="1:6" ht="0.95" customHeight="1" x14ac:dyDescent="0.2">
      <c r="A229" s="101">
        <v>46600</v>
      </c>
      <c r="B229" s="100">
        <v>103</v>
      </c>
      <c r="C229" s="97">
        <v>835</v>
      </c>
      <c r="D229" s="100">
        <v>103</v>
      </c>
    </row>
    <row r="230" spans="1:6" ht="0.95" customHeight="1" x14ac:dyDescent="0.2">
      <c r="A230" s="101">
        <v>46631</v>
      </c>
      <c r="B230" s="100">
        <v>104</v>
      </c>
      <c r="C230" s="97">
        <v>836</v>
      </c>
      <c r="D230" s="100">
        <v>104</v>
      </c>
    </row>
    <row r="231" spans="1:6" ht="0.95" customHeight="1" x14ac:dyDescent="0.2">
      <c r="A231" s="101">
        <v>46661</v>
      </c>
      <c r="B231" s="100">
        <v>105</v>
      </c>
      <c r="C231" s="97">
        <v>837</v>
      </c>
      <c r="D231" s="100">
        <v>105</v>
      </c>
    </row>
    <row r="232" spans="1:6" ht="0.95" customHeight="1" x14ac:dyDescent="0.2">
      <c r="A232" s="101">
        <v>46692</v>
      </c>
      <c r="B232" s="100">
        <v>106</v>
      </c>
      <c r="C232" s="97">
        <v>838</v>
      </c>
      <c r="D232" s="100">
        <v>106</v>
      </c>
    </row>
    <row r="233" spans="1:6" ht="0.95" customHeight="1" x14ac:dyDescent="0.2">
      <c r="A233" s="101">
        <v>46722</v>
      </c>
      <c r="B233" s="100">
        <v>107</v>
      </c>
      <c r="C233" s="97">
        <v>839</v>
      </c>
      <c r="D233" s="100">
        <v>107</v>
      </c>
    </row>
    <row r="234" spans="1:6" ht="0.95" customHeight="1" x14ac:dyDescent="0.2">
      <c r="A234" s="101">
        <v>46753</v>
      </c>
      <c r="B234" s="100">
        <v>108</v>
      </c>
      <c r="C234" s="97">
        <v>840</v>
      </c>
      <c r="D234" s="100">
        <v>108</v>
      </c>
      <c r="F234" s="97" t="str">
        <f>G127+8&amp;"/"&amp;H127</f>
        <v>66/0</v>
      </c>
    </row>
    <row r="235" spans="1:6" ht="0.95" customHeight="1" x14ac:dyDescent="0.2">
      <c r="A235" s="101">
        <v>46784</v>
      </c>
      <c r="B235" s="100">
        <v>109</v>
      </c>
      <c r="C235" s="97">
        <v>841</v>
      </c>
      <c r="D235" s="100">
        <v>109</v>
      </c>
    </row>
    <row r="236" spans="1:6" ht="0.95" customHeight="1" x14ac:dyDescent="0.2">
      <c r="A236" s="101">
        <v>46813</v>
      </c>
      <c r="B236" s="100">
        <v>110</v>
      </c>
      <c r="C236" s="97">
        <v>842</v>
      </c>
      <c r="D236" s="100">
        <v>110</v>
      </c>
    </row>
    <row r="237" spans="1:6" ht="0.95" customHeight="1" x14ac:dyDescent="0.2">
      <c r="A237" s="101">
        <v>46844</v>
      </c>
      <c r="B237" s="100">
        <v>111</v>
      </c>
      <c r="C237" s="97">
        <v>843</v>
      </c>
      <c r="D237" s="100">
        <v>111</v>
      </c>
    </row>
    <row r="238" spans="1:6" ht="0.95" customHeight="1" x14ac:dyDescent="0.2">
      <c r="A238" s="101">
        <v>46874</v>
      </c>
      <c r="B238" s="100">
        <v>112</v>
      </c>
      <c r="C238" s="97">
        <v>844</v>
      </c>
      <c r="D238" s="100">
        <v>112</v>
      </c>
    </row>
    <row r="239" spans="1:6" ht="0.95" customHeight="1" x14ac:dyDescent="0.2">
      <c r="A239" s="101">
        <v>46905</v>
      </c>
      <c r="B239" s="100">
        <v>113</v>
      </c>
      <c r="C239" s="97">
        <v>845</v>
      </c>
      <c r="D239" s="100">
        <v>113</v>
      </c>
    </row>
    <row r="240" spans="1:6" ht="0.95" customHeight="1" x14ac:dyDescent="0.2">
      <c r="A240" s="101">
        <v>46935</v>
      </c>
      <c r="B240" s="100">
        <v>114</v>
      </c>
      <c r="C240" s="97">
        <v>846</v>
      </c>
      <c r="D240" s="100">
        <v>114</v>
      </c>
    </row>
    <row r="241" spans="1:6" ht="0.95" customHeight="1" x14ac:dyDescent="0.2">
      <c r="A241" s="101">
        <v>46966</v>
      </c>
      <c r="B241" s="100">
        <v>115</v>
      </c>
      <c r="C241" s="97">
        <v>847</v>
      </c>
      <c r="D241" s="100">
        <v>115</v>
      </c>
    </row>
    <row r="242" spans="1:6" ht="0.95" customHeight="1" x14ac:dyDescent="0.2">
      <c r="A242" s="101">
        <v>46997</v>
      </c>
      <c r="B242" s="100">
        <v>116</v>
      </c>
      <c r="C242" s="97">
        <v>848</v>
      </c>
      <c r="D242" s="100">
        <v>116</v>
      </c>
    </row>
    <row r="243" spans="1:6" ht="0.95" customHeight="1" x14ac:dyDescent="0.2">
      <c r="A243" s="101">
        <v>47027</v>
      </c>
      <c r="B243" s="100">
        <v>117</v>
      </c>
      <c r="C243" s="97">
        <v>849</v>
      </c>
      <c r="D243" s="100">
        <v>117</v>
      </c>
    </row>
    <row r="244" spans="1:6" ht="0.95" customHeight="1" x14ac:dyDescent="0.2">
      <c r="A244" s="101">
        <v>47058</v>
      </c>
      <c r="B244" s="100">
        <v>118</v>
      </c>
      <c r="C244" s="97">
        <v>850</v>
      </c>
      <c r="D244" s="100">
        <v>118</v>
      </c>
    </row>
    <row r="245" spans="1:6" ht="0.95" customHeight="1" x14ac:dyDescent="0.2">
      <c r="A245" s="101">
        <v>47088</v>
      </c>
      <c r="B245" s="100">
        <v>119</v>
      </c>
      <c r="C245" s="97">
        <v>851</v>
      </c>
      <c r="D245" s="100">
        <v>119</v>
      </c>
    </row>
    <row r="246" spans="1:6" ht="0.95" customHeight="1" x14ac:dyDescent="0.2">
      <c r="A246" s="101">
        <v>47119</v>
      </c>
      <c r="B246" s="100">
        <v>120</v>
      </c>
      <c r="C246" s="97">
        <v>852</v>
      </c>
      <c r="D246" s="100">
        <v>120</v>
      </c>
      <c r="F246" s="97" t="str">
        <f>G127+9&amp;"/"&amp;H127</f>
        <v>67/0</v>
      </c>
    </row>
    <row r="247" spans="1:6" ht="0.95" customHeight="1" x14ac:dyDescent="0.2">
      <c r="A247" s="101">
        <v>47150</v>
      </c>
      <c r="B247" s="100">
        <v>121</v>
      </c>
      <c r="C247" s="97">
        <v>853</v>
      </c>
      <c r="D247" s="100">
        <v>121</v>
      </c>
    </row>
    <row r="248" spans="1:6" ht="0.95" customHeight="1" x14ac:dyDescent="0.2">
      <c r="A248" s="101">
        <v>47178</v>
      </c>
      <c r="B248" s="100">
        <v>122</v>
      </c>
      <c r="C248" s="97">
        <v>854</v>
      </c>
      <c r="D248" s="100">
        <v>122</v>
      </c>
    </row>
    <row r="249" spans="1:6" ht="0.95" customHeight="1" x14ac:dyDescent="0.2">
      <c r="A249" s="101">
        <v>47209</v>
      </c>
      <c r="B249" s="100">
        <v>123</v>
      </c>
      <c r="C249" s="97">
        <v>855</v>
      </c>
      <c r="D249" s="100">
        <v>123</v>
      </c>
    </row>
    <row r="250" spans="1:6" ht="0.95" customHeight="1" x14ac:dyDescent="0.2">
      <c r="A250" s="101">
        <v>47239</v>
      </c>
      <c r="B250" s="100">
        <v>124</v>
      </c>
      <c r="C250" s="97">
        <v>856</v>
      </c>
      <c r="D250" s="100">
        <v>124</v>
      </c>
    </row>
    <row r="251" spans="1:6" ht="0.95" customHeight="1" x14ac:dyDescent="0.2">
      <c r="A251" s="101">
        <v>47270</v>
      </c>
      <c r="B251" s="100">
        <v>125</v>
      </c>
      <c r="C251" s="97">
        <v>857</v>
      </c>
      <c r="D251" s="100">
        <v>125</v>
      </c>
    </row>
    <row r="252" spans="1:6" ht="0.95" customHeight="1" x14ac:dyDescent="0.2">
      <c r="A252" s="101">
        <v>47300</v>
      </c>
      <c r="B252" s="100">
        <v>126</v>
      </c>
      <c r="C252" s="97">
        <v>858</v>
      </c>
      <c r="D252" s="100">
        <v>126</v>
      </c>
    </row>
    <row r="253" spans="1:6" ht="0.95" customHeight="1" x14ac:dyDescent="0.2">
      <c r="A253" s="101">
        <v>47331</v>
      </c>
      <c r="B253" s="100">
        <v>127</v>
      </c>
      <c r="C253" s="97">
        <v>859</v>
      </c>
      <c r="D253" s="100">
        <v>127</v>
      </c>
    </row>
    <row r="254" spans="1:6" ht="0.95" customHeight="1" x14ac:dyDescent="0.2">
      <c r="A254" s="101">
        <v>47362</v>
      </c>
      <c r="B254" s="100">
        <v>128</v>
      </c>
      <c r="C254" s="97">
        <v>860</v>
      </c>
      <c r="D254" s="100">
        <v>128</v>
      </c>
    </row>
    <row r="255" spans="1:6" ht="0.95" customHeight="1" x14ac:dyDescent="0.2">
      <c r="A255" s="101">
        <v>47392</v>
      </c>
      <c r="B255" s="100">
        <v>129</v>
      </c>
      <c r="C255" s="97">
        <v>861</v>
      </c>
      <c r="D255" s="100">
        <v>129</v>
      </c>
    </row>
    <row r="256" spans="1:6" ht="0.95" customHeight="1" x14ac:dyDescent="0.2">
      <c r="A256" s="101">
        <v>47423</v>
      </c>
      <c r="B256" s="100">
        <v>130</v>
      </c>
      <c r="C256" s="97">
        <v>862</v>
      </c>
      <c r="D256" s="100">
        <v>130</v>
      </c>
    </row>
    <row r="257" spans="1:6" ht="0.95" customHeight="1" x14ac:dyDescent="0.2">
      <c r="A257" s="101">
        <v>47453</v>
      </c>
      <c r="B257" s="100">
        <v>131</v>
      </c>
      <c r="C257" s="97">
        <v>863</v>
      </c>
      <c r="D257" s="100">
        <v>131</v>
      </c>
    </row>
    <row r="258" spans="1:6" ht="0.95" customHeight="1" x14ac:dyDescent="0.2">
      <c r="A258" s="101">
        <v>47484</v>
      </c>
      <c r="B258" s="100">
        <v>132</v>
      </c>
      <c r="C258" s="97">
        <v>864</v>
      </c>
      <c r="D258" s="100">
        <v>132</v>
      </c>
      <c r="F258" s="97" t="str">
        <f>G127+10&amp;" / "&amp;H127</f>
        <v>68 / 0</v>
      </c>
    </row>
    <row r="259" spans="1:6" ht="0.95" customHeight="1" x14ac:dyDescent="0.2">
      <c r="A259" s="101">
        <v>47515</v>
      </c>
      <c r="B259" s="100">
        <v>133</v>
      </c>
      <c r="C259" s="97">
        <v>865</v>
      </c>
      <c r="D259" s="100">
        <v>133</v>
      </c>
    </row>
    <row r="260" spans="1:6" ht="0.95" customHeight="1" x14ac:dyDescent="0.2">
      <c r="A260" s="101">
        <v>47543</v>
      </c>
      <c r="B260" s="100">
        <v>134</v>
      </c>
      <c r="C260" s="97">
        <v>866</v>
      </c>
      <c r="D260" s="100">
        <v>134</v>
      </c>
    </row>
    <row r="261" spans="1:6" ht="0.95" customHeight="1" x14ac:dyDescent="0.2">
      <c r="A261" s="101">
        <v>47574</v>
      </c>
      <c r="B261" s="100">
        <v>135</v>
      </c>
      <c r="C261" s="97">
        <v>867</v>
      </c>
      <c r="D261" s="100">
        <v>135</v>
      </c>
    </row>
    <row r="262" spans="1:6" ht="0.95" customHeight="1" x14ac:dyDescent="0.2">
      <c r="A262" s="101">
        <v>47604</v>
      </c>
      <c r="B262" s="100">
        <v>136</v>
      </c>
      <c r="C262" s="97">
        <v>868</v>
      </c>
      <c r="D262" s="100">
        <v>136</v>
      </c>
    </row>
    <row r="263" spans="1:6" ht="0.95" customHeight="1" x14ac:dyDescent="0.2">
      <c r="A263" s="101">
        <v>47635</v>
      </c>
      <c r="B263" s="100">
        <v>137</v>
      </c>
      <c r="C263" s="97">
        <v>869</v>
      </c>
      <c r="D263" s="100">
        <v>137</v>
      </c>
    </row>
    <row r="264" spans="1:6" ht="0.95" customHeight="1" x14ac:dyDescent="0.2">
      <c r="A264" s="101">
        <v>47665</v>
      </c>
      <c r="B264" s="100">
        <v>138</v>
      </c>
      <c r="C264" s="97">
        <v>870</v>
      </c>
      <c r="D264" s="100">
        <v>138</v>
      </c>
    </row>
    <row r="265" spans="1:6" ht="0.95" customHeight="1" x14ac:dyDescent="0.2">
      <c r="A265" s="101">
        <v>47696</v>
      </c>
      <c r="B265" s="100">
        <v>139</v>
      </c>
      <c r="C265" s="97">
        <v>871</v>
      </c>
      <c r="D265" s="100">
        <v>139</v>
      </c>
    </row>
    <row r="266" spans="1:6" ht="0.95" customHeight="1" x14ac:dyDescent="0.2">
      <c r="A266" s="101">
        <v>47727</v>
      </c>
      <c r="B266" s="100">
        <v>140</v>
      </c>
      <c r="C266" s="97">
        <v>872</v>
      </c>
      <c r="D266" s="100">
        <v>140</v>
      </c>
    </row>
    <row r="267" spans="1:6" ht="0.95" customHeight="1" x14ac:dyDescent="0.2">
      <c r="A267" s="101">
        <v>47757</v>
      </c>
      <c r="B267" s="100">
        <v>141</v>
      </c>
      <c r="C267" s="97">
        <v>873</v>
      </c>
      <c r="D267" s="100">
        <v>141</v>
      </c>
    </row>
    <row r="268" spans="1:6" ht="0.95" customHeight="1" x14ac:dyDescent="0.2">
      <c r="A268" s="101">
        <v>47788</v>
      </c>
      <c r="B268" s="100">
        <v>142</v>
      </c>
      <c r="C268" s="97">
        <v>874</v>
      </c>
      <c r="D268" s="100">
        <v>142</v>
      </c>
    </row>
    <row r="269" spans="1:6" ht="0.95" customHeight="1" x14ac:dyDescent="0.2">
      <c r="A269" s="101">
        <v>47818</v>
      </c>
      <c r="B269" s="100">
        <v>143</v>
      </c>
      <c r="C269" s="97">
        <v>875</v>
      </c>
      <c r="D269" s="100">
        <v>143</v>
      </c>
    </row>
    <row r="270" spans="1:6" ht="0.95" customHeight="1" x14ac:dyDescent="0.2">
      <c r="A270" s="101">
        <v>47849</v>
      </c>
      <c r="B270" s="100">
        <v>144</v>
      </c>
      <c r="C270" s="97">
        <v>876</v>
      </c>
      <c r="D270" s="100">
        <v>144</v>
      </c>
      <c r="F270" s="97" t="str">
        <f>G127+11&amp;"/"&amp;H127</f>
        <v>69/0</v>
      </c>
    </row>
    <row r="271" spans="1:6" ht="0.95" customHeight="1" x14ac:dyDescent="0.2">
      <c r="A271" s="101">
        <v>47880</v>
      </c>
      <c r="B271" s="100">
        <v>145</v>
      </c>
      <c r="C271" s="97">
        <v>877</v>
      </c>
      <c r="D271" s="100">
        <v>145</v>
      </c>
    </row>
    <row r="272" spans="1:6" ht="0.95" customHeight="1" x14ac:dyDescent="0.2">
      <c r="A272" s="101">
        <v>47908</v>
      </c>
      <c r="B272" s="100">
        <v>146</v>
      </c>
      <c r="C272" s="97">
        <v>878</v>
      </c>
      <c r="D272" s="100">
        <v>146</v>
      </c>
    </row>
    <row r="273" spans="1:6" ht="0.95" customHeight="1" x14ac:dyDescent="0.2">
      <c r="A273" s="101">
        <v>47939</v>
      </c>
      <c r="B273" s="100">
        <v>147</v>
      </c>
      <c r="C273" s="97">
        <v>879</v>
      </c>
      <c r="D273" s="100">
        <v>147</v>
      </c>
    </row>
    <row r="274" spans="1:6" ht="0.95" customHeight="1" x14ac:dyDescent="0.2">
      <c r="A274" s="101">
        <v>47969</v>
      </c>
      <c r="B274" s="100">
        <v>148</v>
      </c>
      <c r="C274" s="97">
        <v>880</v>
      </c>
      <c r="D274" s="100">
        <v>148</v>
      </c>
    </row>
    <row r="275" spans="1:6" ht="0.95" customHeight="1" x14ac:dyDescent="0.2">
      <c r="A275" s="101">
        <v>48000</v>
      </c>
      <c r="B275" s="100">
        <v>149</v>
      </c>
      <c r="C275" s="97">
        <v>881</v>
      </c>
      <c r="D275" s="100">
        <v>149</v>
      </c>
    </row>
    <row r="276" spans="1:6" ht="0.95" customHeight="1" x14ac:dyDescent="0.2">
      <c r="A276" s="101">
        <v>48030</v>
      </c>
      <c r="B276" s="100">
        <v>150</v>
      </c>
      <c r="C276" s="97">
        <v>882</v>
      </c>
      <c r="D276" s="100">
        <v>150</v>
      </c>
    </row>
    <row r="277" spans="1:6" ht="0.95" customHeight="1" x14ac:dyDescent="0.2">
      <c r="A277" s="101">
        <v>48061</v>
      </c>
      <c r="B277" s="100">
        <v>151</v>
      </c>
      <c r="C277" s="97">
        <v>883</v>
      </c>
      <c r="D277" s="100">
        <v>151</v>
      </c>
    </row>
    <row r="278" spans="1:6" ht="0.95" customHeight="1" x14ac:dyDescent="0.2">
      <c r="A278" s="101">
        <v>48092</v>
      </c>
      <c r="B278" s="100">
        <v>152</v>
      </c>
      <c r="C278" s="97">
        <v>884</v>
      </c>
      <c r="D278" s="100">
        <v>152</v>
      </c>
    </row>
    <row r="279" spans="1:6" ht="0.95" customHeight="1" x14ac:dyDescent="0.2">
      <c r="A279" s="101">
        <v>48122</v>
      </c>
      <c r="B279" s="100">
        <v>153</v>
      </c>
      <c r="C279" s="97">
        <v>885</v>
      </c>
      <c r="D279" s="100">
        <v>153</v>
      </c>
    </row>
    <row r="280" spans="1:6" ht="0.95" customHeight="1" x14ac:dyDescent="0.2">
      <c r="A280" s="101">
        <v>48153</v>
      </c>
      <c r="B280" s="100">
        <v>154</v>
      </c>
      <c r="C280" s="97">
        <v>886</v>
      </c>
      <c r="D280" s="100">
        <v>154</v>
      </c>
    </row>
    <row r="281" spans="1:6" ht="0.95" customHeight="1" x14ac:dyDescent="0.2">
      <c r="A281" s="101">
        <v>48183</v>
      </c>
      <c r="B281" s="100">
        <v>155</v>
      </c>
      <c r="C281" s="97">
        <v>887</v>
      </c>
      <c r="D281" s="100">
        <v>155</v>
      </c>
    </row>
    <row r="282" spans="1:6" ht="0.95" customHeight="1" x14ac:dyDescent="0.2">
      <c r="A282" s="101">
        <v>48214</v>
      </c>
      <c r="B282" s="100">
        <v>156</v>
      </c>
      <c r="C282" s="97">
        <v>888</v>
      </c>
      <c r="D282" s="100">
        <v>156</v>
      </c>
      <c r="F282" s="97" t="str">
        <f>G127+12&amp;"/"&amp;H127</f>
        <v>70/0</v>
      </c>
    </row>
    <row r="283" spans="1:6" ht="0.95" customHeight="1" x14ac:dyDescent="0.2">
      <c r="A283" s="101">
        <v>48245</v>
      </c>
      <c r="B283" s="100">
        <v>157</v>
      </c>
      <c r="C283" s="97">
        <v>889</v>
      </c>
      <c r="D283" s="100">
        <v>157</v>
      </c>
    </row>
    <row r="284" spans="1:6" ht="0.95" customHeight="1" x14ac:dyDescent="0.2">
      <c r="A284" s="101">
        <v>48274</v>
      </c>
      <c r="B284" s="100">
        <v>158</v>
      </c>
      <c r="C284" s="97">
        <v>890</v>
      </c>
      <c r="D284" s="100">
        <v>158</v>
      </c>
    </row>
    <row r="285" spans="1:6" ht="0.95" customHeight="1" x14ac:dyDescent="0.2">
      <c r="A285" s="101">
        <v>48305</v>
      </c>
      <c r="B285" s="100">
        <v>159</v>
      </c>
      <c r="C285" s="97">
        <v>891</v>
      </c>
      <c r="D285" s="100">
        <v>159</v>
      </c>
    </row>
    <row r="286" spans="1:6" ht="0.95" customHeight="1" x14ac:dyDescent="0.2">
      <c r="A286" s="101">
        <v>48335</v>
      </c>
      <c r="B286" s="100">
        <v>160</v>
      </c>
      <c r="C286" s="97">
        <v>892</v>
      </c>
      <c r="D286" s="100">
        <v>160</v>
      </c>
    </row>
    <row r="287" spans="1:6" ht="0.95" customHeight="1" x14ac:dyDescent="0.2">
      <c r="A287" s="101">
        <v>48366</v>
      </c>
      <c r="B287" s="100">
        <v>161</v>
      </c>
      <c r="C287" s="97">
        <v>893</v>
      </c>
      <c r="D287" s="100">
        <v>161</v>
      </c>
    </row>
    <row r="288" spans="1:6" ht="0.95" customHeight="1" x14ac:dyDescent="0.2">
      <c r="A288" s="101">
        <v>48396</v>
      </c>
      <c r="B288" s="100">
        <v>162</v>
      </c>
      <c r="C288" s="97">
        <v>894</v>
      </c>
      <c r="D288" s="100">
        <v>162</v>
      </c>
    </row>
    <row r="289" spans="1:6" ht="0.95" customHeight="1" x14ac:dyDescent="0.2">
      <c r="A289" s="101">
        <v>48427</v>
      </c>
      <c r="B289" s="100">
        <v>163</v>
      </c>
      <c r="C289" s="97">
        <v>895</v>
      </c>
      <c r="D289" s="100">
        <v>163</v>
      </c>
    </row>
    <row r="290" spans="1:6" ht="0.95" customHeight="1" x14ac:dyDescent="0.2">
      <c r="A290" s="101">
        <v>48458</v>
      </c>
      <c r="B290" s="100">
        <v>164</v>
      </c>
      <c r="C290" s="97">
        <v>896</v>
      </c>
      <c r="D290" s="100">
        <v>164</v>
      </c>
    </row>
    <row r="291" spans="1:6" ht="0.95" customHeight="1" x14ac:dyDescent="0.2">
      <c r="A291" s="101">
        <v>48488</v>
      </c>
      <c r="B291" s="100">
        <v>165</v>
      </c>
      <c r="C291" s="97">
        <v>897</v>
      </c>
      <c r="D291" s="100">
        <v>165</v>
      </c>
    </row>
    <row r="292" spans="1:6" ht="0.95" customHeight="1" x14ac:dyDescent="0.2">
      <c r="A292" s="101">
        <v>48519</v>
      </c>
      <c r="B292" s="100">
        <v>166</v>
      </c>
      <c r="C292" s="97">
        <v>898</v>
      </c>
      <c r="D292" s="100">
        <v>166</v>
      </c>
    </row>
    <row r="293" spans="1:6" ht="0.95" customHeight="1" x14ac:dyDescent="0.2">
      <c r="A293" s="101">
        <v>48549</v>
      </c>
      <c r="B293" s="100">
        <v>167</v>
      </c>
      <c r="C293" s="97">
        <v>899</v>
      </c>
      <c r="D293" s="100">
        <v>167</v>
      </c>
    </row>
    <row r="294" spans="1:6" ht="0.95" customHeight="1" x14ac:dyDescent="0.2">
      <c r="A294" s="101">
        <v>48580</v>
      </c>
      <c r="B294" s="100">
        <v>168</v>
      </c>
      <c r="C294" s="97">
        <v>900</v>
      </c>
      <c r="D294" s="100">
        <v>168</v>
      </c>
      <c r="F294" s="97" t="str">
        <f>G127+13&amp;"/"&amp;H127</f>
        <v>71/0</v>
      </c>
    </row>
    <row r="295" spans="1:6" ht="0.95" customHeight="1" x14ac:dyDescent="0.2">
      <c r="A295" s="101">
        <v>48611</v>
      </c>
      <c r="B295" s="100">
        <v>169</v>
      </c>
      <c r="C295" s="97">
        <v>901</v>
      </c>
      <c r="D295" s="100">
        <v>169</v>
      </c>
    </row>
    <row r="296" spans="1:6" ht="0.95" customHeight="1" x14ac:dyDescent="0.2">
      <c r="A296" s="101">
        <v>48639</v>
      </c>
      <c r="B296" s="100">
        <v>170</v>
      </c>
      <c r="C296" s="97">
        <v>902</v>
      </c>
      <c r="D296" s="100">
        <v>170</v>
      </c>
    </row>
    <row r="297" spans="1:6" ht="0.95" customHeight="1" x14ac:dyDescent="0.2">
      <c r="A297" s="101">
        <v>48670</v>
      </c>
      <c r="B297" s="100">
        <v>171</v>
      </c>
      <c r="C297" s="97">
        <v>903</v>
      </c>
      <c r="D297" s="100">
        <v>171</v>
      </c>
    </row>
    <row r="298" spans="1:6" ht="0.95" customHeight="1" x14ac:dyDescent="0.2">
      <c r="A298" s="101">
        <v>48700</v>
      </c>
      <c r="B298" s="100">
        <v>172</v>
      </c>
      <c r="C298" s="97">
        <v>904</v>
      </c>
      <c r="D298" s="100">
        <v>172</v>
      </c>
    </row>
    <row r="299" spans="1:6" ht="0.95" customHeight="1" x14ac:dyDescent="0.2">
      <c r="A299" s="101">
        <v>48731</v>
      </c>
      <c r="B299" s="100">
        <v>173</v>
      </c>
      <c r="C299" s="97">
        <v>905</v>
      </c>
      <c r="D299" s="100">
        <v>173</v>
      </c>
    </row>
    <row r="300" spans="1:6" ht="0.95" customHeight="1" x14ac:dyDescent="0.2">
      <c r="A300" s="101">
        <v>48761</v>
      </c>
      <c r="B300" s="100">
        <v>174</v>
      </c>
      <c r="C300" s="97">
        <v>906</v>
      </c>
      <c r="D300" s="100">
        <v>174</v>
      </c>
    </row>
    <row r="301" spans="1:6" ht="0.95" customHeight="1" x14ac:dyDescent="0.2">
      <c r="A301" s="101">
        <v>48792</v>
      </c>
      <c r="B301" s="100">
        <v>175</v>
      </c>
      <c r="C301" s="97">
        <v>907</v>
      </c>
      <c r="D301" s="100">
        <v>175</v>
      </c>
    </row>
    <row r="302" spans="1:6" ht="0.95" customHeight="1" x14ac:dyDescent="0.2">
      <c r="A302" s="101">
        <v>48823</v>
      </c>
      <c r="B302" s="100">
        <v>176</v>
      </c>
      <c r="C302" s="97">
        <v>908</v>
      </c>
      <c r="D302" s="100">
        <v>176</v>
      </c>
    </row>
    <row r="303" spans="1:6" ht="0.95" customHeight="1" x14ac:dyDescent="0.2">
      <c r="A303" s="101">
        <v>48853</v>
      </c>
      <c r="B303" s="100">
        <v>177</v>
      </c>
      <c r="C303" s="97">
        <v>909</v>
      </c>
      <c r="D303" s="100">
        <v>177</v>
      </c>
    </row>
    <row r="304" spans="1:6" ht="0.95" customHeight="1" x14ac:dyDescent="0.2">
      <c r="A304" s="101">
        <v>48884</v>
      </c>
      <c r="B304" s="100">
        <v>178</v>
      </c>
      <c r="C304" s="97">
        <v>910</v>
      </c>
      <c r="D304" s="100">
        <v>178</v>
      </c>
    </row>
    <row r="305" spans="1:6" ht="0.95" customHeight="1" x14ac:dyDescent="0.2">
      <c r="A305" s="101">
        <v>48914</v>
      </c>
      <c r="B305" s="100">
        <v>179</v>
      </c>
      <c r="C305" s="97">
        <v>911</v>
      </c>
      <c r="D305" s="100">
        <v>179</v>
      </c>
    </row>
    <row r="306" spans="1:6" ht="0.95" customHeight="1" x14ac:dyDescent="0.2">
      <c r="A306" s="101">
        <v>48945</v>
      </c>
      <c r="B306" s="100">
        <v>180</v>
      </c>
      <c r="C306" s="97">
        <v>912</v>
      </c>
      <c r="D306" s="100">
        <v>180</v>
      </c>
      <c r="F306" s="97" t="str">
        <f>G127+14&amp;"/"&amp;H127</f>
        <v>72/0</v>
      </c>
    </row>
  </sheetData>
  <sheetProtection algorithmName="SHA-512" hashValue="CXWi0Mbv+Kx0Hz43jPvugqb+7ViMhBse0Z8yvjQJ0P9+QlaUQXoeobrGminWKUUw0Dna9AlOY6FVjruumHBf9Q==" saltValue="Y9RZfR9a+2CaZAXKm8qM0A==" spinCount="100000" sheet="1" objects="1" scenarios="1" selectLockedCells="1" selectUnlockedCells="1"/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3DEE6-6450-4DD5-A7A6-432BFCED18B7}">
  <dimension ref="B1:JA194"/>
  <sheetViews>
    <sheetView showGridLines="0" zoomScale="80" zoomScaleNormal="80" workbookViewId="0">
      <selection activeCell="GP8" sqref="GP8:GW8"/>
    </sheetView>
  </sheetViews>
  <sheetFormatPr baseColWidth="10" defaultColWidth="11.5703125" defaultRowHeight="0.95" customHeight="1" x14ac:dyDescent="0.2"/>
  <cols>
    <col min="1" max="262" width="0.5703125" style="126" customWidth="1"/>
    <col min="263" max="16384" width="11.5703125" style="126"/>
  </cols>
  <sheetData>
    <row r="1" spans="2:250" ht="0.95" customHeight="1" x14ac:dyDescent="0.25">
      <c r="B1" s="264" t="s">
        <v>10</v>
      </c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  <c r="AC1" s="265"/>
      <c r="AD1" s="265"/>
      <c r="AE1" s="265"/>
      <c r="AF1" s="265"/>
      <c r="AG1" s="265"/>
      <c r="AH1" s="265"/>
      <c r="AI1" s="265"/>
      <c r="AJ1" s="265"/>
      <c r="AK1" s="265"/>
      <c r="AL1" s="265"/>
      <c r="AM1" s="265"/>
      <c r="AN1" s="265"/>
      <c r="AO1" s="265"/>
      <c r="AP1" s="265"/>
      <c r="AQ1" s="265"/>
      <c r="AR1" s="265"/>
      <c r="BD1" s="266" t="s">
        <v>45</v>
      </c>
      <c r="BE1" s="267"/>
      <c r="BF1" s="267"/>
      <c r="BG1" s="267"/>
      <c r="BH1" s="267"/>
      <c r="BI1" s="267"/>
      <c r="BJ1" s="267"/>
      <c r="BK1" s="267"/>
      <c r="BL1" s="267"/>
      <c r="BM1" s="267"/>
      <c r="BN1" s="267"/>
      <c r="BO1" s="267"/>
      <c r="BP1" s="267"/>
      <c r="BQ1" s="267"/>
      <c r="BR1" s="267"/>
      <c r="BS1" s="267"/>
      <c r="BT1" s="267"/>
      <c r="BU1" s="267"/>
      <c r="BV1" s="267"/>
      <c r="BW1" s="267"/>
      <c r="BX1" s="267"/>
      <c r="BY1" s="267"/>
      <c r="BZ1" s="267"/>
      <c r="CA1" s="267"/>
      <c r="CB1" s="267"/>
      <c r="CC1" s="267"/>
      <c r="CD1" s="267"/>
      <c r="CE1" s="267"/>
      <c r="CF1" s="267"/>
      <c r="CG1" s="267"/>
      <c r="CH1" s="267"/>
      <c r="CI1" s="267"/>
      <c r="CJ1" s="267"/>
      <c r="CK1" s="267"/>
      <c r="CL1" s="267"/>
      <c r="CM1" s="267"/>
      <c r="CN1" s="267"/>
      <c r="CO1" s="267"/>
      <c r="CP1" s="267"/>
      <c r="CQ1" s="267"/>
      <c r="CR1" s="267"/>
      <c r="CS1" s="267"/>
      <c r="CT1" s="267"/>
      <c r="CU1" s="267"/>
      <c r="CV1" s="267"/>
      <c r="CW1" s="267"/>
      <c r="CX1" s="267"/>
      <c r="CY1" s="267"/>
      <c r="CZ1" s="267"/>
      <c r="DA1" s="267"/>
      <c r="DB1" s="267"/>
      <c r="DC1" s="267"/>
      <c r="DD1" s="267"/>
      <c r="DE1" s="267"/>
      <c r="DF1" s="267"/>
      <c r="DG1" s="267"/>
      <c r="DH1" s="267"/>
      <c r="DI1" s="267"/>
      <c r="DJ1" s="267"/>
      <c r="DK1" s="267"/>
      <c r="DL1" s="267"/>
      <c r="DM1" s="267"/>
      <c r="DN1" s="267"/>
      <c r="DO1" s="267"/>
      <c r="DP1" s="267"/>
      <c r="DQ1" s="267"/>
      <c r="DR1" s="267"/>
      <c r="DS1" s="267"/>
      <c r="DT1" s="267"/>
      <c r="DU1" s="267"/>
      <c r="DV1" s="267"/>
      <c r="DW1" s="267"/>
      <c r="DX1" s="267"/>
      <c r="DY1" s="267"/>
      <c r="DZ1" s="267"/>
      <c r="EA1" s="267"/>
      <c r="EB1" s="267"/>
      <c r="EC1" s="267"/>
      <c r="ED1" s="267"/>
      <c r="EE1" s="267"/>
      <c r="EF1" s="267"/>
      <c r="EG1" s="267"/>
      <c r="EH1" s="267"/>
      <c r="EI1" s="268"/>
      <c r="EJ1" s="268"/>
      <c r="EK1" s="268"/>
      <c r="EL1" s="268"/>
      <c r="EM1" s="268"/>
      <c r="EN1" s="268"/>
      <c r="EO1" s="268"/>
      <c r="EP1" s="268"/>
      <c r="EQ1" s="268"/>
      <c r="ER1" s="268"/>
      <c r="ES1" s="268"/>
      <c r="ET1" s="268"/>
      <c r="EU1" s="268"/>
      <c r="EV1" s="268"/>
      <c r="EW1" s="268"/>
      <c r="EX1" s="268"/>
      <c r="EY1" s="268"/>
      <c r="EZ1" s="268"/>
      <c r="FA1" s="268"/>
      <c r="FB1" s="268"/>
      <c r="FC1" s="268"/>
      <c r="FD1" s="268"/>
      <c r="FE1" s="268"/>
      <c r="FF1" s="268"/>
      <c r="FG1" s="268"/>
      <c r="FH1" s="268"/>
      <c r="FI1" s="268"/>
      <c r="FJ1" s="268"/>
      <c r="FK1" s="268"/>
      <c r="FL1" s="268"/>
      <c r="FM1" s="268"/>
      <c r="FN1" s="268"/>
      <c r="FO1" s="268"/>
      <c r="FP1" s="268"/>
      <c r="FQ1" s="268"/>
      <c r="FR1" s="268"/>
      <c r="FS1" s="268"/>
      <c r="GX1" s="269" t="s">
        <v>31</v>
      </c>
      <c r="GY1" s="261"/>
      <c r="GZ1" s="261"/>
      <c r="HA1" s="261"/>
      <c r="HB1" s="261"/>
      <c r="HC1" s="261"/>
      <c r="HD1" s="261"/>
      <c r="HE1" s="261"/>
      <c r="HF1" s="261"/>
      <c r="HG1" s="261"/>
      <c r="HH1" s="261"/>
      <c r="HI1" s="261"/>
      <c r="HJ1" s="261"/>
      <c r="HK1" s="261"/>
      <c r="HL1" s="261"/>
      <c r="HM1" s="261"/>
      <c r="HN1" s="261"/>
      <c r="HO1" s="261"/>
      <c r="HP1" s="261"/>
      <c r="HQ1" s="261"/>
      <c r="HR1" s="261"/>
      <c r="HS1" s="261"/>
      <c r="HT1" s="261"/>
      <c r="HU1" s="261"/>
      <c r="HV1" s="261"/>
      <c r="HW1" s="261"/>
      <c r="HX1" s="261"/>
      <c r="HY1" s="261"/>
      <c r="HZ1" s="261"/>
      <c r="IA1" s="261"/>
      <c r="IB1" s="261"/>
      <c r="IC1" s="261"/>
      <c r="ID1" s="261"/>
      <c r="IE1" s="261"/>
      <c r="IF1" s="261"/>
      <c r="IG1" s="261"/>
      <c r="IH1" s="261"/>
      <c r="II1" s="261"/>
      <c r="IJ1" s="261"/>
      <c r="IK1" s="261"/>
      <c r="IL1" s="261"/>
      <c r="IM1" s="261"/>
      <c r="IN1" s="261"/>
      <c r="IO1" s="261"/>
    </row>
    <row r="2" spans="2:250" ht="0.95" customHeight="1" x14ac:dyDescent="0.2">
      <c r="B2" s="269" t="s">
        <v>77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  <c r="AA2" s="261"/>
      <c r="AB2" s="261"/>
      <c r="AC2" s="261"/>
      <c r="AD2" s="261"/>
      <c r="AE2" s="261"/>
      <c r="AF2" s="261"/>
      <c r="AG2" s="261"/>
      <c r="AH2" s="261"/>
      <c r="AI2" s="261"/>
      <c r="AJ2" s="261"/>
      <c r="AK2" s="261"/>
      <c r="AL2" s="261"/>
      <c r="AM2" s="261"/>
      <c r="AN2" s="261"/>
      <c r="AO2" s="261"/>
      <c r="AP2" s="261"/>
      <c r="AQ2" s="261"/>
      <c r="AR2" s="261"/>
      <c r="BD2" s="270" t="s">
        <v>46</v>
      </c>
      <c r="BE2" s="270"/>
      <c r="BF2" s="270"/>
      <c r="BG2" s="270"/>
      <c r="BH2" s="270"/>
      <c r="BI2" s="270"/>
      <c r="BJ2" s="270"/>
      <c r="BK2" s="270"/>
      <c r="BL2" s="270"/>
      <c r="BM2" s="270"/>
      <c r="BN2" s="270"/>
      <c r="BO2" s="270"/>
      <c r="BP2" s="270"/>
      <c r="BQ2" s="270"/>
      <c r="BR2" s="270"/>
      <c r="BS2" s="270"/>
      <c r="BT2" s="270"/>
      <c r="BU2" s="270"/>
      <c r="BV2" s="270"/>
      <c r="BW2" s="270"/>
      <c r="BX2" s="270"/>
      <c r="BY2" s="270"/>
      <c r="BZ2" s="270"/>
      <c r="CA2" s="270"/>
      <c r="CB2" s="270"/>
      <c r="CC2" s="270"/>
      <c r="CD2" s="270"/>
      <c r="CE2" s="270"/>
      <c r="CF2" s="270"/>
      <c r="CG2" s="270"/>
      <c r="CH2" s="270"/>
      <c r="CI2" s="270"/>
      <c r="CJ2" s="270"/>
      <c r="CK2" s="270"/>
      <c r="CL2" s="270"/>
      <c r="CM2" s="270"/>
      <c r="CN2" s="270"/>
      <c r="CO2" s="270"/>
      <c r="CP2" s="270"/>
      <c r="CQ2" s="270"/>
      <c r="CR2" s="270"/>
      <c r="CS2" s="270"/>
      <c r="CT2" s="270"/>
      <c r="CU2" s="270"/>
      <c r="CV2" s="270"/>
      <c r="CW2" s="270"/>
      <c r="CX2" s="270"/>
      <c r="CY2" s="270"/>
      <c r="CZ2" s="270"/>
      <c r="DA2" s="270"/>
      <c r="DB2" s="270"/>
      <c r="DC2" s="270"/>
      <c r="DD2" s="270"/>
      <c r="DE2" s="270"/>
      <c r="DF2" s="270"/>
      <c r="DG2" s="270"/>
      <c r="DH2" s="270"/>
      <c r="DI2" s="270"/>
      <c r="DJ2" s="270"/>
      <c r="DK2" s="270"/>
      <c r="DL2" s="270"/>
      <c r="DM2" s="270"/>
      <c r="DN2" s="270"/>
      <c r="DO2" s="270"/>
      <c r="DP2" s="270"/>
      <c r="DQ2" s="270"/>
      <c r="DR2" s="270"/>
      <c r="DS2" s="270"/>
      <c r="DT2" s="270"/>
      <c r="DU2" s="270"/>
      <c r="DV2" s="270"/>
      <c r="DW2" s="270"/>
      <c r="DX2" s="270"/>
      <c r="DY2" s="270"/>
      <c r="DZ2" s="270"/>
      <c r="EA2" s="270"/>
      <c r="EB2" s="270"/>
      <c r="EC2" s="270"/>
      <c r="ED2" s="270"/>
      <c r="EE2" s="270"/>
      <c r="EF2" s="270"/>
      <c r="EG2" s="270"/>
      <c r="EH2" s="270"/>
      <c r="EI2" s="270"/>
      <c r="EJ2" s="270"/>
      <c r="EK2" s="270"/>
      <c r="EL2" s="270"/>
      <c r="EM2" s="270"/>
      <c r="EN2" s="270"/>
      <c r="EO2" s="270"/>
      <c r="EP2" s="270"/>
      <c r="EQ2" s="270"/>
      <c r="ER2" s="270"/>
      <c r="ES2" s="270"/>
      <c r="ET2" s="270"/>
      <c r="EU2" s="270"/>
      <c r="EV2" s="270"/>
      <c r="EW2" s="270"/>
      <c r="EX2" s="270"/>
      <c r="EY2" s="270"/>
      <c r="EZ2" s="270"/>
      <c r="FA2" s="270"/>
      <c r="FB2" s="270"/>
      <c r="FC2" s="270"/>
      <c r="FD2" s="270"/>
      <c r="FE2" s="270"/>
      <c r="FF2" s="270"/>
      <c r="FG2" s="270"/>
      <c r="FH2" s="270"/>
      <c r="FI2" s="270"/>
      <c r="FJ2" s="270"/>
      <c r="FK2" s="270"/>
      <c r="FL2" s="270"/>
      <c r="FM2" s="270"/>
      <c r="FN2" s="270"/>
      <c r="FO2" s="270"/>
      <c r="FP2" s="270"/>
      <c r="FQ2" s="270"/>
      <c r="FR2" s="270"/>
      <c r="FS2" s="270"/>
      <c r="GX2" s="271" t="s">
        <v>23</v>
      </c>
      <c r="GY2" s="261"/>
      <c r="GZ2" s="261"/>
      <c r="HA2" s="261"/>
      <c r="HB2" s="261"/>
      <c r="HC2" s="261"/>
      <c r="HD2" s="261"/>
      <c r="HE2" s="261"/>
      <c r="HF2" s="261"/>
      <c r="HG2" s="261"/>
      <c r="HH2" s="261"/>
      <c r="HI2" s="261"/>
      <c r="HJ2" s="261"/>
      <c r="HK2" s="261"/>
      <c r="HL2" s="261"/>
      <c r="HM2" s="261"/>
      <c r="HN2" s="261"/>
      <c r="HO2" s="261"/>
      <c r="HP2" s="261"/>
      <c r="HQ2" s="261"/>
      <c r="HR2" s="261"/>
      <c r="HS2" s="261"/>
      <c r="HT2" s="261"/>
      <c r="HU2" s="261"/>
      <c r="HV2" s="261"/>
      <c r="HW2" s="261"/>
      <c r="HX2" s="261"/>
      <c r="HY2" s="261"/>
      <c r="HZ2" s="261"/>
      <c r="IA2" s="261"/>
      <c r="IB2" s="261"/>
      <c r="IC2" s="261"/>
      <c r="ID2" s="261"/>
      <c r="IE2" s="261"/>
      <c r="IF2" s="261"/>
      <c r="IG2" s="261"/>
      <c r="IH2" s="261"/>
      <c r="II2" s="261"/>
      <c r="IJ2" s="261"/>
      <c r="IK2" s="261"/>
      <c r="IL2" s="261"/>
      <c r="IM2" s="261"/>
      <c r="IN2" s="261"/>
      <c r="IO2" s="261"/>
    </row>
    <row r="3" spans="2:250" ht="0.95" customHeight="1" x14ac:dyDescent="0.2">
      <c r="BD3" s="270"/>
      <c r="BE3" s="270"/>
      <c r="BF3" s="270"/>
      <c r="BG3" s="270"/>
      <c r="BH3" s="270"/>
      <c r="BI3" s="270"/>
      <c r="BJ3" s="270"/>
      <c r="BK3" s="270"/>
      <c r="BL3" s="270"/>
      <c r="BM3" s="270"/>
      <c r="BN3" s="270"/>
      <c r="BO3" s="270"/>
      <c r="BP3" s="270"/>
      <c r="BQ3" s="270"/>
      <c r="BR3" s="270"/>
      <c r="BS3" s="270"/>
      <c r="BT3" s="270"/>
      <c r="BU3" s="270"/>
      <c r="BV3" s="270"/>
      <c r="BW3" s="270"/>
      <c r="BX3" s="270"/>
      <c r="BY3" s="270"/>
      <c r="BZ3" s="270"/>
      <c r="CA3" s="270"/>
      <c r="CB3" s="270"/>
      <c r="CC3" s="270"/>
      <c r="CD3" s="270"/>
      <c r="CE3" s="270"/>
      <c r="CF3" s="270"/>
      <c r="CG3" s="270"/>
      <c r="CH3" s="270"/>
      <c r="CI3" s="270"/>
      <c r="CJ3" s="270"/>
      <c r="CK3" s="270"/>
      <c r="CL3" s="270"/>
      <c r="CM3" s="270"/>
      <c r="CN3" s="270"/>
      <c r="CO3" s="270"/>
      <c r="CP3" s="270"/>
      <c r="CQ3" s="270"/>
      <c r="CR3" s="270"/>
      <c r="CS3" s="270"/>
      <c r="CT3" s="270"/>
      <c r="CU3" s="270"/>
      <c r="CV3" s="270"/>
      <c r="CW3" s="270"/>
      <c r="CX3" s="270"/>
      <c r="CY3" s="270"/>
      <c r="CZ3" s="270"/>
      <c r="DA3" s="270"/>
      <c r="DB3" s="270"/>
      <c r="DC3" s="270"/>
      <c r="DD3" s="270"/>
      <c r="DE3" s="270"/>
      <c r="DF3" s="270"/>
      <c r="DG3" s="270"/>
      <c r="DH3" s="270"/>
      <c r="DI3" s="270"/>
      <c r="DJ3" s="270"/>
      <c r="DK3" s="270"/>
      <c r="DL3" s="270"/>
      <c r="DM3" s="270"/>
      <c r="DN3" s="270"/>
      <c r="DO3" s="270"/>
      <c r="DP3" s="270"/>
      <c r="DQ3" s="270"/>
      <c r="DR3" s="270"/>
      <c r="DS3" s="270"/>
      <c r="DT3" s="270"/>
      <c r="DU3" s="270"/>
      <c r="DV3" s="270"/>
      <c r="DW3" s="270"/>
      <c r="DX3" s="270"/>
      <c r="DY3" s="270"/>
      <c r="DZ3" s="270"/>
      <c r="EA3" s="270"/>
      <c r="EB3" s="270"/>
      <c r="EC3" s="270"/>
      <c r="ED3" s="270"/>
      <c r="EE3" s="270"/>
      <c r="EF3" s="270"/>
      <c r="EG3" s="270"/>
      <c r="EH3" s="270"/>
      <c r="EI3" s="270"/>
      <c r="EJ3" s="270"/>
      <c r="EK3" s="270"/>
      <c r="EL3" s="270"/>
      <c r="EM3" s="270"/>
      <c r="EN3" s="270"/>
      <c r="EO3" s="270"/>
      <c r="EP3" s="270"/>
      <c r="EQ3" s="270"/>
      <c r="ER3" s="270"/>
      <c r="ES3" s="270"/>
      <c r="ET3" s="270"/>
      <c r="EU3" s="270"/>
      <c r="EV3" s="270"/>
      <c r="EW3" s="270"/>
      <c r="EX3" s="270"/>
      <c r="EY3" s="270"/>
      <c r="EZ3" s="270"/>
      <c r="FA3" s="270"/>
      <c r="FB3" s="270"/>
      <c r="FC3" s="270"/>
      <c r="FD3" s="270"/>
      <c r="FE3" s="270"/>
      <c r="FF3" s="270"/>
      <c r="FG3" s="270"/>
      <c r="FH3" s="270"/>
      <c r="FI3" s="270"/>
      <c r="FJ3" s="270"/>
      <c r="FK3" s="270"/>
      <c r="FL3" s="270"/>
      <c r="FM3" s="270"/>
      <c r="FN3" s="270"/>
      <c r="FO3" s="270"/>
      <c r="FP3" s="270"/>
      <c r="FQ3" s="270"/>
      <c r="FR3" s="270"/>
      <c r="FS3" s="270"/>
    </row>
    <row r="4" spans="2:250" ht="0.95" customHeight="1" x14ac:dyDescent="0.2">
      <c r="BD4" s="272" t="s">
        <v>48</v>
      </c>
      <c r="BE4" s="273"/>
      <c r="BF4" s="273"/>
      <c r="BG4" s="273"/>
      <c r="BH4" s="273"/>
      <c r="BI4" s="273"/>
      <c r="BJ4" s="273"/>
      <c r="BK4" s="273"/>
      <c r="BL4" s="273"/>
      <c r="BM4" s="273"/>
      <c r="BN4" s="273"/>
      <c r="BO4" s="273"/>
      <c r="BP4" s="273"/>
      <c r="BQ4" s="273"/>
      <c r="BR4" s="273"/>
      <c r="BS4" s="273"/>
      <c r="BT4" s="273"/>
      <c r="BU4" s="273"/>
      <c r="BV4" s="273"/>
      <c r="BW4" s="273"/>
      <c r="BX4" s="273"/>
      <c r="BY4" s="273"/>
      <c r="BZ4" s="273"/>
      <c r="CA4" s="273"/>
      <c r="CB4" s="273"/>
      <c r="CC4" s="273"/>
      <c r="CD4" s="273"/>
      <c r="CE4" s="273"/>
      <c r="CF4" s="273"/>
      <c r="CG4" s="273"/>
      <c r="CH4" s="273"/>
      <c r="CI4" s="273"/>
      <c r="CJ4" s="273"/>
      <c r="CK4" s="273"/>
      <c r="CL4" s="273"/>
      <c r="CM4" s="273"/>
      <c r="CN4" s="273"/>
      <c r="CO4" s="273"/>
      <c r="CP4" s="273"/>
      <c r="CQ4" s="273"/>
      <c r="CR4" s="273"/>
      <c r="CS4" s="273"/>
      <c r="CT4" s="273"/>
      <c r="CU4" s="273"/>
      <c r="CV4" s="273"/>
      <c r="CW4" s="273"/>
      <c r="CX4" s="273"/>
      <c r="CY4" s="273"/>
      <c r="CZ4" s="273"/>
      <c r="DA4" s="273"/>
      <c r="DB4" s="273"/>
      <c r="DC4" s="273"/>
      <c r="DD4" s="273"/>
      <c r="DE4" s="273"/>
      <c r="DF4" s="273"/>
      <c r="DG4" s="273"/>
      <c r="DH4" s="273"/>
      <c r="DI4" s="273"/>
      <c r="DJ4" s="273"/>
      <c r="DK4" s="273"/>
      <c r="DL4" s="273"/>
      <c r="DM4" s="273"/>
      <c r="DN4" s="273"/>
      <c r="DO4" s="273"/>
      <c r="DP4" s="273"/>
      <c r="DQ4" s="273"/>
      <c r="DR4" s="273"/>
      <c r="DS4" s="273"/>
      <c r="DT4" s="273"/>
      <c r="DU4" s="273"/>
      <c r="DV4" s="273"/>
      <c r="DW4" s="273"/>
      <c r="DX4" s="273"/>
      <c r="DY4" s="273"/>
      <c r="DZ4" s="273"/>
      <c r="EA4" s="273"/>
      <c r="EB4" s="273"/>
      <c r="EC4" s="273"/>
      <c r="ED4" s="273"/>
      <c r="EE4" s="273"/>
      <c r="EF4" s="273"/>
      <c r="EG4" s="273"/>
      <c r="EH4" s="273"/>
      <c r="EI4" s="274"/>
      <c r="EJ4" s="274"/>
      <c r="EK4" s="274"/>
      <c r="EL4" s="274"/>
      <c r="EM4" s="274"/>
      <c r="EN4" s="274"/>
      <c r="EO4" s="274"/>
      <c r="EP4" s="274"/>
      <c r="EQ4" s="274"/>
      <c r="ER4" s="274"/>
      <c r="ES4" s="274"/>
      <c r="ET4" s="274"/>
      <c r="EU4" s="274"/>
      <c r="EV4" s="274"/>
      <c r="EW4" s="274"/>
      <c r="EX4" s="274"/>
      <c r="EY4" s="274"/>
      <c r="EZ4" s="274"/>
      <c r="FA4" s="274"/>
      <c r="FB4" s="274"/>
      <c r="FC4" s="274"/>
      <c r="FD4" s="274"/>
      <c r="FE4" s="274"/>
      <c r="FF4" s="274"/>
      <c r="FG4" s="274"/>
      <c r="FH4" s="274"/>
      <c r="FI4" s="274"/>
      <c r="FJ4" s="274"/>
      <c r="FK4" s="274"/>
      <c r="FL4" s="274"/>
      <c r="FM4" s="274"/>
      <c r="FN4" s="274"/>
      <c r="FO4" s="274"/>
      <c r="FP4" s="274"/>
      <c r="FQ4" s="274"/>
      <c r="FR4" s="274"/>
      <c r="FS4" s="274"/>
    </row>
    <row r="5" spans="2:250" ht="0.95" customHeight="1" x14ac:dyDescent="0.25">
      <c r="J5" s="275" t="s">
        <v>32</v>
      </c>
      <c r="K5" s="276"/>
      <c r="L5" s="276"/>
      <c r="M5" s="276"/>
      <c r="N5" s="276"/>
      <c r="O5" s="276"/>
      <c r="P5" s="276"/>
      <c r="Q5" s="276"/>
      <c r="R5" s="276"/>
      <c r="S5" s="276"/>
      <c r="T5" s="276"/>
      <c r="U5" s="276"/>
      <c r="V5" s="276"/>
      <c r="W5" s="276"/>
      <c r="X5" s="276"/>
      <c r="Y5" s="276"/>
      <c r="Z5" s="276"/>
      <c r="AA5" s="276"/>
      <c r="AB5" s="276"/>
      <c r="AC5" s="276"/>
      <c r="AD5" s="276"/>
      <c r="AE5" s="276"/>
      <c r="AF5" s="276"/>
      <c r="AG5" s="276"/>
      <c r="AH5" s="276"/>
      <c r="AI5" s="276"/>
      <c r="AJ5" s="276"/>
      <c r="AK5" s="276"/>
      <c r="AL5" s="276"/>
      <c r="AM5" s="276"/>
      <c r="AN5" s="276"/>
      <c r="AO5" s="277"/>
      <c r="AP5" s="277"/>
      <c r="AQ5" s="277"/>
      <c r="AR5" s="277"/>
      <c r="AS5" s="277"/>
      <c r="AT5" s="277"/>
      <c r="AU5" s="277"/>
      <c r="AV5" s="277"/>
      <c r="AW5" s="277"/>
      <c r="AX5" s="277"/>
      <c r="AY5" s="277"/>
      <c r="AZ5" s="277"/>
      <c r="BA5" s="277"/>
      <c r="BX5" s="126" t="s">
        <v>7</v>
      </c>
      <c r="DD5" s="126" t="s">
        <v>8</v>
      </c>
      <c r="EJ5" s="126" t="s">
        <v>9</v>
      </c>
    </row>
    <row r="6" spans="2:250" ht="0.95" customHeight="1" x14ac:dyDescent="0.2">
      <c r="D6" s="127"/>
      <c r="G6" s="127"/>
      <c r="H6" s="127"/>
      <c r="I6" s="127"/>
      <c r="J6" s="127"/>
    </row>
    <row r="7" spans="2:250" ht="0.95" customHeight="1" x14ac:dyDescent="0.25">
      <c r="B7" s="278" t="s">
        <v>35</v>
      </c>
      <c r="C7" s="279"/>
      <c r="D7" s="279"/>
      <c r="E7" s="279"/>
      <c r="F7" s="279"/>
      <c r="G7" s="279"/>
      <c r="H7" s="279"/>
      <c r="I7" s="279"/>
      <c r="J7" s="279"/>
      <c r="K7" s="279"/>
      <c r="L7" s="279"/>
      <c r="M7" s="279"/>
      <c r="N7" s="279"/>
      <c r="O7" s="279"/>
      <c r="P7" s="279"/>
      <c r="Q7" s="279"/>
      <c r="R7" s="279"/>
      <c r="S7" s="279"/>
      <c r="T7" s="279"/>
      <c r="U7" s="279"/>
      <c r="V7" s="279"/>
      <c r="W7" s="279"/>
      <c r="X7" s="279"/>
      <c r="Y7" s="279"/>
      <c r="Z7" s="279"/>
      <c r="AA7" s="279"/>
      <c r="AB7" s="279"/>
      <c r="AC7" s="279"/>
      <c r="AD7" s="279"/>
      <c r="AE7" s="279"/>
      <c r="AF7" s="279"/>
      <c r="AG7" s="279"/>
      <c r="AH7" s="279"/>
      <c r="AI7" s="279"/>
      <c r="AJ7" s="279"/>
      <c r="AK7" s="280">
        <f>'Vorruhe und Lücken'!AK8</f>
        <v>44926</v>
      </c>
      <c r="AL7" s="281"/>
      <c r="AM7" s="281"/>
      <c r="AN7" s="281"/>
      <c r="AO7" s="281"/>
      <c r="AP7" s="281"/>
      <c r="AQ7" s="281"/>
      <c r="AR7" s="281"/>
      <c r="AS7" s="281"/>
      <c r="AT7" s="281"/>
      <c r="AU7" s="281"/>
      <c r="AV7" s="281"/>
      <c r="AW7" s="281"/>
      <c r="AX7" s="281"/>
      <c r="AY7" s="281"/>
      <c r="AZ7" s="281"/>
      <c r="BA7" s="281"/>
      <c r="BB7" s="128"/>
      <c r="BC7" s="128"/>
      <c r="BD7" s="128"/>
      <c r="BE7" s="128"/>
    </row>
    <row r="8" spans="2:250" ht="0.95" customHeight="1" x14ac:dyDescent="0.25">
      <c r="B8" s="269">
        <f>'Vorruhe und Lücken'!EC8</f>
        <v>0</v>
      </c>
      <c r="C8" s="269"/>
      <c r="D8" s="269"/>
      <c r="E8" s="269"/>
      <c r="F8" s="269"/>
      <c r="G8" s="269"/>
      <c r="H8" s="269"/>
      <c r="I8" s="269"/>
      <c r="J8" s="269"/>
      <c r="K8" s="126" t="s">
        <v>44</v>
      </c>
      <c r="Q8" s="282" t="str">
        <f>'Vorruhe und Lücken'!EQ8</f>
        <v>Vorruhe oh. Vers-Zeit</v>
      </c>
      <c r="R8" s="282"/>
      <c r="S8" s="282"/>
      <c r="T8" s="282"/>
      <c r="U8" s="282"/>
      <c r="V8" s="282"/>
      <c r="W8" s="282"/>
      <c r="X8" s="282"/>
      <c r="Y8" s="282"/>
      <c r="Z8" s="282"/>
      <c r="AA8" s="282"/>
      <c r="AB8" s="282"/>
      <c r="AC8" s="282"/>
      <c r="AD8" s="282"/>
      <c r="AE8" s="282"/>
      <c r="AF8" s="282"/>
      <c r="AG8" s="282"/>
      <c r="AH8" s="282"/>
      <c r="AI8" s="282"/>
      <c r="AJ8" s="282"/>
      <c r="AK8" s="282"/>
      <c r="AL8" s="282"/>
      <c r="AM8" s="282"/>
      <c r="AN8" s="282"/>
      <c r="AO8" s="282"/>
      <c r="AP8" s="282"/>
      <c r="AQ8" s="282"/>
      <c r="AR8" s="282"/>
      <c r="AS8" s="282"/>
      <c r="AT8" s="282"/>
      <c r="AU8" s="282"/>
      <c r="AV8" s="282"/>
      <c r="AW8" s="282"/>
      <c r="AX8" s="282"/>
      <c r="AY8" s="282"/>
      <c r="AZ8" s="282"/>
      <c r="BA8" s="282"/>
      <c r="BK8" s="93"/>
      <c r="BL8" s="93"/>
      <c r="BM8" s="93"/>
      <c r="BN8" s="93"/>
      <c r="BO8" s="269">
        <f>'Vorruhe und Lücken'!GP8</f>
        <v>0</v>
      </c>
      <c r="BP8" s="269"/>
      <c r="BQ8" s="269"/>
      <c r="BR8" s="269"/>
      <c r="BS8" s="269"/>
      <c r="BT8" s="269"/>
      <c r="BU8" s="269"/>
      <c r="BV8" s="269"/>
      <c r="BW8" s="126" t="s">
        <v>44</v>
      </c>
      <c r="CC8" s="282" t="str">
        <f>'Vorruhe und Lücken'!HD8</f>
        <v>Vorruhe oh. Vers-Zeit</v>
      </c>
      <c r="CD8" s="282"/>
      <c r="CE8" s="282"/>
      <c r="CF8" s="282"/>
      <c r="CG8" s="282"/>
      <c r="CH8" s="282"/>
      <c r="CI8" s="282"/>
      <c r="CJ8" s="282"/>
      <c r="CK8" s="282"/>
      <c r="CL8" s="282"/>
      <c r="CM8" s="282"/>
      <c r="CN8" s="282"/>
      <c r="CO8" s="282"/>
      <c r="CP8" s="282"/>
      <c r="CQ8" s="282"/>
      <c r="CR8" s="282"/>
      <c r="CS8" s="282"/>
      <c r="CT8" s="282"/>
      <c r="CU8" s="282"/>
      <c r="CV8" s="282"/>
      <c r="CW8" s="282"/>
      <c r="CX8" s="282"/>
      <c r="CY8" s="282"/>
      <c r="CZ8" s="282"/>
      <c r="DA8" s="282"/>
      <c r="DB8" s="282"/>
      <c r="DC8" s="282"/>
      <c r="DD8" s="282"/>
      <c r="DE8" s="282"/>
      <c r="DF8" s="282"/>
      <c r="DG8" s="282"/>
      <c r="DH8" s="282"/>
      <c r="DI8" s="282"/>
      <c r="DJ8" s="282"/>
      <c r="DK8" s="282"/>
      <c r="DL8" s="282"/>
      <c r="DM8" s="282"/>
      <c r="DN8" s="282"/>
      <c r="EC8" s="269">
        <f>'Vorruhe und Lücken'!EC9</f>
        <v>0</v>
      </c>
      <c r="ED8" s="269"/>
      <c r="EE8" s="269"/>
      <c r="EF8" s="269"/>
      <c r="EG8" s="269"/>
      <c r="EH8" s="269"/>
      <c r="EI8" s="269"/>
      <c r="EJ8" s="269"/>
      <c r="EK8" s="126" t="s">
        <v>44</v>
      </c>
      <c r="EQ8" s="282" t="str">
        <f>'Vorruhe und Lücken'!EQ9</f>
        <v>Vorruhe mit Vers-Zeit</v>
      </c>
      <c r="ER8" s="282"/>
      <c r="ES8" s="282"/>
      <c r="ET8" s="282"/>
      <c r="EU8" s="282"/>
      <c r="EV8" s="282"/>
      <c r="EW8" s="282"/>
      <c r="EX8" s="282"/>
      <c r="EY8" s="282"/>
      <c r="EZ8" s="282"/>
      <c r="FA8" s="282"/>
      <c r="FB8" s="282"/>
      <c r="FC8" s="282"/>
      <c r="FD8" s="282"/>
      <c r="FE8" s="282"/>
      <c r="FF8" s="282"/>
      <c r="FG8" s="282"/>
      <c r="FH8" s="282"/>
      <c r="FI8" s="282"/>
      <c r="FJ8" s="282"/>
      <c r="FK8" s="282"/>
      <c r="FL8" s="282"/>
      <c r="FM8" s="282"/>
      <c r="FN8" s="282"/>
      <c r="FO8" s="282"/>
      <c r="FP8" s="282"/>
      <c r="FQ8" s="282"/>
      <c r="FR8" s="282"/>
      <c r="FS8" s="282"/>
      <c r="FT8" s="282"/>
      <c r="FU8" s="282"/>
      <c r="FV8" s="282"/>
      <c r="FW8" s="282"/>
      <c r="FX8" s="282"/>
      <c r="FY8" s="282"/>
      <c r="FZ8" s="282"/>
      <c r="GA8" s="282"/>
      <c r="GB8" s="282"/>
      <c r="GP8" s="269">
        <f>'Vorruhe und Lücken'!GP9</f>
        <v>0</v>
      </c>
      <c r="GQ8" s="269"/>
      <c r="GR8" s="269"/>
      <c r="GS8" s="269"/>
      <c r="GT8" s="269"/>
      <c r="GU8" s="269"/>
      <c r="GV8" s="269"/>
      <c r="GW8" s="269"/>
      <c r="GX8" s="126" t="s">
        <v>44</v>
      </c>
      <c r="HD8" s="282" t="str">
        <f>'Vorruhe und Lücken'!HD9</f>
        <v>Vorruhe mit Vers-Zeit</v>
      </c>
      <c r="HE8" s="282"/>
      <c r="HF8" s="282"/>
      <c r="HG8" s="282"/>
      <c r="HH8" s="282"/>
      <c r="HI8" s="282"/>
      <c r="HJ8" s="282"/>
      <c r="HK8" s="282"/>
      <c r="HL8" s="282"/>
      <c r="HM8" s="282"/>
      <c r="HN8" s="282"/>
      <c r="HO8" s="282"/>
      <c r="HP8" s="282"/>
      <c r="HQ8" s="282"/>
      <c r="HR8" s="282"/>
      <c r="HS8" s="282"/>
      <c r="HT8" s="282"/>
      <c r="HU8" s="282"/>
      <c r="HV8" s="282"/>
      <c r="HW8" s="282"/>
      <c r="HX8" s="282"/>
      <c r="HY8" s="282"/>
      <c r="HZ8" s="282"/>
      <c r="IA8" s="282"/>
      <c r="IB8" s="282"/>
      <c r="IC8" s="282"/>
      <c r="ID8" s="282"/>
      <c r="IE8" s="282"/>
      <c r="IF8" s="282"/>
      <c r="IG8" s="282"/>
      <c r="IH8" s="282"/>
      <c r="II8" s="282"/>
      <c r="IJ8" s="282"/>
      <c r="IK8" s="282"/>
      <c r="IL8" s="282"/>
      <c r="IM8" s="282"/>
      <c r="IN8" s="282"/>
      <c r="IO8" s="282"/>
      <c r="IP8" s="282"/>
    </row>
    <row r="9" spans="2:250" ht="0.95" customHeight="1" x14ac:dyDescent="0.25">
      <c r="B9" s="278" t="s">
        <v>50</v>
      </c>
      <c r="C9" s="279"/>
      <c r="D9" s="279"/>
      <c r="E9" s="279"/>
      <c r="F9" s="279"/>
      <c r="G9" s="279"/>
      <c r="H9" s="279"/>
      <c r="I9" s="279"/>
      <c r="J9" s="279"/>
      <c r="K9" s="279"/>
      <c r="L9" s="279"/>
      <c r="M9" s="279"/>
      <c r="N9" s="279"/>
      <c r="O9" s="279"/>
      <c r="P9" s="279"/>
      <c r="Q9" s="279"/>
      <c r="R9" s="279"/>
      <c r="S9" s="279"/>
      <c r="T9" s="279"/>
      <c r="U9" s="279"/>
      <c r="V9" s="279"/>
      <c r="W9" s="279"/>
      <c r="X9" s="279"/>
      <c r="Y9" s="279"/>
      <c r="Z9" s="279"/>
      <c r="AA9" s="279"/>
      <c r="AB9" s="279"/>
      <c r="AC9" s="279"/>
      <c r="AD9" s="279"/>
      <c r="AE9" s="279"/>
      <c r="AF9" s="279"/>
      <c r="AG9" s="279"/>
      <c r="AH9" s="279"/>
      <c r="AI9" s="279"/>
      <c r="AJ9" s="279"/>
      <c r="AK9" s="283">
        <f>'Vorruhe und Lücken'!AK11</f>
        <v>0</v>
      </c>
      <c r="AL9" s="265"/>
      <c r="AM9" s="265"/>
      <c r="AN9" s="265"/>
      <c r="AO9" s="265"/>
      <c r="AP9" s="265"/>
      <c r="AQ9" s="265"/>
      <c r="AR9" s="265"/>
      <c r="AS9" s="265"/>
      <c r="AT9" s="129" t="s">
        <v>44</v>
      </c>
      <c r="AY9" s="93"/>
      <c r="AZ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S9" s="130"/>
      <c r="FT9" s="130"/>
      <c r="FU9" s="130"/>
      <c r="FV9" s="130"/>
      <c r="FW9" s="130"/>
      <c r="FX9" s="130"/>
      <c r="FY9" s="130"/>
      <c r="FZ9" s="130"/>
      <c r="GA9" s="130"/>
      <c r="GB9" s="130"/>
      <c r="GC9" s="130"/>
      <c r="GD9" s="130"/>
      <c r="GE9" s="130"/>
      <c r="GF9" s="130"/>
      <c r="GG9" s="130"/>
      <c r="GH9" s="130"/>
      <c r="GI9" s="130"/>
      <c r="GJ9" s="130"/>
      <c r="GK9" s="130"/>
      <c r="GL9" s="130"/>
      <c r="GM9" s="130"/>
      <c r="GN9" s="130"/>
      <c r="GO9" s="130"/>
      <c r="GP9" s="130"/>
      <c r="GQ9" s="130"/>
      <c r="GR9" s="130"/>
      <c r="GS9" s="130"/>
      <c r="GT9" s="130"/>
      <c r="GU9" s="130"/>
      <c r="GV9" s="130"/>
      <c r="GW9" s="130"/>
      <c r="GX9" s="130"/>
      <c r="GY9" s="130"/>
      <c r="GZ9" s="130"/>
      <c r="HA9" s="130"/>
      <c r="HB9" s="130"/>
      <c r="HC9" s="130"/>
    </row>
    <row r="10" spans="2:250" ht="0.95" customHeight="1" x14ac:dyDescent="0.25">
      <c r="B10" s="127"/>
      <c r="C10" s="127"/>
      <c r="AJ10" s="127"/>
      <c r="AK10" s="127"/>
      <c r="AL10" s="127"/>
      <c r="AM10" s="127"/>
      <c r="AN10" s="127"/>
      <c r="AO10" s="127"/>
      <c r="AP10" s="127"/>
      <c r="AQ10" s="127"/>
      <c r="AR10" s="127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S10" s="130"/>
      <c r="FT10" s="130"/>
      <c r="FU10" s="130"/>
      <c r="FV10" s="130"/>
      <c r="FW10" s="130"/>
      <c r="FX10" s="130"/>
      <c r="FY10" s="130"/>
      <c r="FZ10" s="130"/>
      <c r="GA10" s="130"/>
      <c r="GB10" s="130"/>
      <c r="GC10" s="130"/>
      <c r="GD10" s="130"/>
      <c r="GE10" s="130"/>
      <c r="GF10" s="130"/>
      <c r="GG10" s="130"/>
      <c r="GH10" s="130"/>
      <c r="GI10" s="130"/>
      <c r="GJ10" s="130"/>
      <c r="GK10" s="130"/>
      <c r="GL10" s="130"/>
      <c r="GM10" s="130"/>
      <c r="GN10" s="130"/>
      <c r="GO10" s="130"/>
      <c r="GP10" s="130"/>
      <c r="GQ10" s="130"/>
      <c r="GR10" s="130"/>
      <c r="GS10" s="130"/>
      <c r="GT10" s="130"/>
      <c r="GU10" s="130"/>
      <c r="GV10" s="130"/>
      <c r="GW10" s="130"/>
      <c r="GX10" s="130"/>
      <c r="GY10" s="130"/>
      <c r="GZ10" s="130"/>
      <c r="HA10" s="130"/>
      <c r="HB10" s="130"/>
      <c r="HC10" s="130"/>
    </row>
    <row r="11" spans="2:250" ht="0.95" customHeight="1" x14ac:dyDescent="0.25">
      <c r="B11" s="127"/>
      <c r="C11" s="127"/>
      <c r="AJ11" s="127"/>
      <c r="AK11" s="127"/>
      <c r="AL11" s="127"/>
      <c r="AM11" s="127"/>
      <c r="AN11" s="127"/>
      <c r="AO11" s="127"/>
      <c r="AP11" s="127"/>
      <c r="AQ11" s="127"/>
      <c r="AR11" s="127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S11" s="130"/>
      <c r="FT11" s="130"/>
      <c r="FU11" s="130"/>
      <c r="FV11" s="130"/>
      <c r="FW11" s="130"/>
      <c r="FX11" s="130"/>
      <c r="FY11" s="130"/>
      <c r="FZ11" s="130"/>
      <c r="GA11" s="130"/>
      <c r="GB11" s="130"/>
      <c r="GC11" s="130"/>
      <c r="GD11" s="130"/>
      <c r="GE11" s="130"/>
      <c r="GF11" s="130"/>
      <c r="GG11" s="130"/>
      <c r="GH11" s="130"/>
      <c r="GI11" s="130"/>
      <c r="GJ11" s="130"/>
      <c r="GK11" s="130"/>
      <c r="GL11" s="130"/>
      <c r="GM11" s="130"/>
      <c r="GN11" s="130"/>
      <c r="GO11" s="130"/>
      <c r="GP11" s="130"/>
      <c r="GQ11" s="130"/>
      <c r="GR11" s="130"/>
      <c r="GS11" s="130"/>
      <c r="GT11" s="130"/>
      <c r="GU11" s="130"/>
      <c r="GV11" s="130"/>
      <c r="GW11" s="130"/>
      <c r="GX11" s="130"/>
      <c r="GY11" s="130"/>
      <c r="GZ11" s="130"/>
      <c r="HA11" s="130"/>
      <c r="HB11" s="130"/>
      <c r="HC11" s="130"/>
    </row>
    <row r="19" spans="2:261" ht="0.95" customHeight="1" x14ac:dyDescent="0.25">
      <c r="B19" s="131"/>
      <c r="AK19" s="284"/>
      <c r="AL19" s="276"/>
      <c r="AM19" s="276"/>
      <c r="AN19" s="276"/>
      <c r="AO19" s="276"/>
      <c r="AP19" s="276"/>
      <c r="AQ19" s="276"/>
      <c r="AR19" s="276"/>
      <c r="AS19" s="276"/>
      <c r="AT19" s="276"/>
      <c r="AU19" s="276"/>
      <c r="AV19" s="276"/>
      <c r="AW19" s="276"/>
      <c r="AX19" s="276"/>
      <c r="AY19" s="276"/>
      <c r="AZ19" s="276"/>
      <c r="BA19" s="277"/>
      <c r="BB19" s="132"/>
    </row>
    <row r="20" spans="2:261" ht="0.95" customHeight="1" x14ac:dyDescent="0.25">
      <c r="Q20" s="132"/>
      <c r="R20" s="132"/>
      <c r="S20" s="133"/>
      <c r="T20" s="133"/>
      <c r="AK20" s="269"/>
      <c r="AL20" s="288"/>
      <c r="AM20" s="288"/>
      <c r="AN20" s="288"/>
      <c r="AO20" s="288"/>
      <c r="AP20" s="288"/>
      <c r="AQ20" s="288"/>
      <c r="AR20" s="288"/>
      <c r="AS20" s="268"/>
      <c r="AT20" s="268"/>
      <c r="AU20" s="268"/>
      <c r="AV20" s="268"/>
      <c r="AW20" s="268"/>
      <c r="AX20" s="268"/>
      <c r="AY20" s="268"/>
      <c r="AZ20" s="268"/>
      <c r="BA20" s="268"/>
      <c r="HD20" s="285"/>
      <c r="HE20" s="258"/>
      <c r="HF20" s="258"/>
      <c r="HG20" s="258"/>
      <c r="HH20" s="258"/>
      <c r="HI20" s="258"/>
      <c r="HJ20" s="258"/>
      <c r="HK20" s="258"/>
      <c r="HL20" s="258"/>
      <c r="HM20" s="258"/>
      <c r="HN20" s="258"/>
      <c r="HO20" s="258"/>
      <c r="HP20" s="258"/>
      <c r="HQ20" s="258"/>
      <c r="HR20" s="258"/>
      <c r="HS20" s="258"/>
      <c r="HT20" s="258"/>
      <c r="HU20" s="258"/>
      <c r="HV20" s="258"/>
      <c r="HW20" s="258"/>
      <c r="HX20" s="134"/>
    </row>
    <row r="21" spans="2:261" s="135" customFormat="1" ht="0.95" customHeight="1" x14ac:dyDescent="0.25"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K21" s="289"/>
      <c r="AL21" s="290"/>
      <c r="AM21" s="290"/>
      <c r="AN21" s="290"/>
      <c r="AO21" s="290"/>
      <c r="AP21" s="290"/>
      <c r="AQ21" s="290"/>
      <c r="AR21" s="290"/>
      <c r="AS21" s="290"/>
      <c r="AT21" s="290"/>
      <c r="AU21" s="290"/>
      <c r="AV21" s="290"/>
      <c r="AW21" s="290"/>
      <c r="AX21" s="290"/>
      <c r="AY21" s="290"/>
      <c r="AZ21" s="290"/>
      <c r="BA21" s="268"/>
      <c r="BB21" s="93"/>
      <c r="HD21" s="285"/>
      <c r="HE21" s="258"/>
      <c r="HF21" s="258"/>
      <c r="HG21" s="258"/>
      <c r="HH21" s="258"/>
      <c r="HI21" s="258"/>
      <c r="HJ21" s="258"/>
      <c r="HK21" s="258"/>
      <c r="HL21" s="258"/>
      <c r="HM21" s="258"/>
      <c r="HN21" s="258"/>
      <c r="HO21" s="258"/>
      <c r="HP21" s="258"/>
      <c r="HQ21" s="258"/>
      <c r="HR21" s="258"/>
      <c r="HS21" s="258"/>
      <c r="HT21" s="258"/>
      <c r="HU21" s="258"/>
      <c r="HV21" s="258"/>
      <c r="HW21" s="258"/>
      <c r="HY21" s="272"/>
      <c r="HZ21" s="276"/>
      <c r="IA21" s="276"/>
      <c r="IB21" s="276"/>
      <c r="IC21" s="276"/>
      <c r="ID21" s="276"/>
      <c r="IE21" s="276"/>
      <c r="IF21" s="276"/>
      <c r="IG21" s="276"/>
      <c r="IH21" s="276"/>
      <c r="II21" s="275"/>
      <c r="IJ21" s="276"/>
      <c r="IK21" s="276"/>
      <c r="IL21" s="276"/>
      <c r="IM21" s="276"/>
      <c r="IN21" s="276"/>
      <c r="IO21" s="276"/>
      <c r="IP21" s="276"/>
      <c r="IW21" s="126"/>
      <c r="IX21" s="126"/>
      <c r="IY21" s="126"/>
      <c r="IZ21" s="126"/>
      <c r="JA21" s="126"/>
    </row>
    <row r="22" spans="2:261" ht="0.95" customHeight="1" x14ac:dyDescent="0.25">
      <c r="B22" s="282"/>
      <c r="C22" s="268"/>
      <c r="D22" s="268"/>
      <c r="E22" s="268"/>
      <c r="F22" s="268"/>
      <c r="G22" s="268"/>
      <c r="H22" s="268"/>
      <c r="I22" s="268"/>
      <c r="J22" s="285"/>
      <c r="K22" s="274"/>
      <c r="L22" s="274"/>
      <c r="M22" s="274"/>
      <c r="N22" s="274"/>
      <c r="O22" s="274"/>
      <c r="P22" s="274"/>
      <c r="Q22" s="274"/>
      <c r="R22" s="274"/>
      <c r="S22" s="274"/>
      <c r="T22" s="274"/>
      <c r="U22" s="274"/>
      <c r="V22" s="274"/>
      <c r="W22" s="274"/>
      <c r="X22" s="274"/>
      <c r="Y22" s="274"/>
      <c r="Z22" s="274"/>
      <c r="AA22" s="274"/>
      <c r="AB22" s="274"/>
      <c r="AC22" s="274"/>
      <c r="AD22" s="274"/>
      <c r="AE22" s="274"/>
      <c r="AF22" s="274"/>
      <c r="AG22" s="274"/>
      <c r="AH22" s="274"/>
      <c r="AI22" s="274"/>
      <c r="AJ22" s="274"/>
      <c r="AK22" s="274"/>
      <c r="AL22" s="274"/>
      <c r="AM22" s="274"/>
      <c r="AN22" s="274"/>
      <c r="AO22" s="274"/>
      <c r="AP22" s="274"/>
      <c r="AQ22" s="274"/>
      <c r="AR22" s="274"/>
      <c r="AS22" s="274"/>
      <c r="AU22" s="286"/>
      <c r="AV22" s="287"/>
      <c r="AW22" s="287"/>
      <c r="AX22" s="287"/>
      <c r="AY22" s="279"/>
      <c r="AZ22" s="279"/>
      <c r="BA22" s="279"/>
      <c r="BB22" s="93"/>
      <c r="HD22" s="285"/>
      <c r="HE22" s="258"/>
      <c r="HF22" s="258"/>
      <c r="HG22" s="258"/>
      <c r="HH22" s="258"/>
      <c r="HI22" s="258"/>
      <c r="HJ22" s="258"/>
      <c r="HK22" s="258"/>
      <c r="HL22" s="258"/>
      <c r="HM22" s="258"/>
      <c r="HN22" s="258"/>
      <c r="HO22" s="258"/>
      <c r="HP22" s="258"/>
      <c r="HQ22" s="258"/>
      <c r="HR22" s="258"/>
      <c r="HS22" s="258"/>
      <c r="HT22" s="258"/>
      <c r="HU22" s="258"/>
      <c r="HV22" s="258"/>
      <c r="HW22" s="258"/>
      <c r="HX22" s="134"/>
      <c r="HY22" s="275"/>
      <c r="HZ22" s="276"/>
      <c r="IA22" s="276"/>
      <c r="IB22" s="276"/>
      <c r="IC22" s="276"/>
      <c r="ID22" s="276"/>
      <c r="IE22" s="276"/>
      <c r="IF22" s="276"/>
      <c r="IG22" s="276"/>
      <c r="IH22" s="276"/>
      <c r="II22" s="275"/>
      <c r="IJ22" s="276"/>
      <c r="IK22" s="276"/>
      <c r="IL22" s="276"/>
      <c r="IM22" s="276"/>
      <c r="IN22" s="276"/>
      <c r="IO22" s="276"/>
      <c r="IP22" s="276"/>
      <c r="JA22" s="93"/>
    </row>
    <row r="23" spans="2:261" ht="0.95" customHeight="1" x14ac:dyDescent="0.25">
      <c r="B23" s="268"/>
      <c r="C23" s="268"/>
      <c r="D23" s="268"/>
      <c r="E23" s="268"/>
      <c r="F23" s="268"/>
      <c r="G23" s="268"/>
      <c r="H23" s="268"/>
      <c r="I23" s="268"/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Z23" s="268"/>
      <c r="AA23" s="268"/>
      <c r="AB23" s="268"/>
      <c r="AC23" s="268"/>
      <c r="AD23" s="268"/>
      <c r="AE23" s="268"/>
      <c r="AF23" s="268"/>
      <c r="AG23" s="268"/>
      <c r="AH23" s="268"/>
      <c r="AI23" s="268"/>
      <c r="AJ23" s="268"/>
      <c r="AK23" s="268"/>
      <c r="AL23" s="268"/>
      <c r="AM23" s="268"/>
      <c r="AN23" s="268"/>
      <c r="AO23" s="268"/>
      <c r="AP23" s="268"/>
      <c r="AQ23" s="268"/>
      <c r="AR23" s="268"/>
      <c r="AS23" s="268"/>
      <c r="AU23" s="287"/>
      <c r="AV23" s="287"/>
      <c r="AW23" s="287"/>
      <c r="AX23" s="287"/>
      <c r="AY23" s="279"/>
      <c r="AZ23" s="279"/>
      <c r="BA23" s="279"/>
      <c r="BB23" s="93"/>
      <c r="HD23" s="258"/>
      <c r="HE23" s="258"/>
      <c r="HF23" s="258"/>
      <c r="HG23" s="258"/>
      <c r="HH23" s="258"/>
      <c r="HI23" s="258"/>
      <c r="HJ23" s="258"/>
      <c r="HK23" s="258"/>
      <c r="HL23" s="258"/>
      <c r="HM23" s="258"/>
      <c r="HN23" s="258"/>
      <c r="HO23" s="258"/>
      <c r="HP23" s="258"/>
      <c r="HQ23" s="258"/>
      <c r="HR23" s="258"/>
      <c r="HS23" s="258"/>
      <c r="HT23" s="258"/>
      <c r="HU23" s="258"/>
      <c r="HV23" s="258"/>
      <c r="HW23" s="258"/>
      <c r="HX23" s="134"/>
      <c r="HY23" s="276"/>
      <c r="HZ23" s="276"/>
      <c r="IA23" s="276"/>
      <c r="IB23" s="276"/>
      <c r="IC23" s="276"/>
      <c r="ID23" s="276"/>
      <c r="IE23" s="276"/>
      <c r="IF23" s="276"/>
      <c r="IG23" s="276"/>
      <c r="IH23" s="276"/>
      <c r="II23" s="276"/>
      <c r="IJ23" s="276"/>
      <c r="IK23" s="276"/>
      <c r="IL23" s="276"/>
      <c r="IM23" s="276"/>
      <c r="IN23" s="276"/>
      <c r="IO23" s="276"/>
      <c r="IP23" s="276"/>
    </row>
    <row r="24" spans="2:261" s="135" customFormat="1" ht="0.95" customHeight="1" x14ac:dyDescent="0.25">
      <c r="B24" s="126"/>
      <c r="C24" s="126"/>
      <c r="D24" s="126"/>
      <c r="E24" s="126"/>
      <c r="F24" s="126"/>
      <c r="G24" s="126"/>
      <c r="H24" s="126"/>
      <c r="I24" s="126"/>
      <c r="J24" s="285"/>
      <c r="K24" s="274"/>
      <c r="L24" s="274"/>
      <c r="M24" s="274"/>
      <c r="N24" s="274"/>
      <c r="O24" s="274"/>
      <c r="P24" s="274"/>
      <c r="Q24" s="274"/>
      <c r="R24" s="274"/>
      <c r="S24" s="274"/>
      <c r="T24" s="274"/>
      <c r="U24" s="274"/>
      <c r="V24" s="274"/>
      <c r="W24" s="274"/>
      <c r="X24" s="274"/>
      <c r="Y24" s="274"/>
      <c r="Z24" s="274"/>
      <c r="AA24" s="274"/>
      <c r="AB24" s="274"/>
      <c r="AC24" s="274"/>
      <c r="AD24" s="274"/>
      <c r="AE24" s="274"/>
      <c r="AF24" s="274"/>
      <c r="AG24" s="274"/>
      <c r="AH24" s="274"/>
      <c r="AI24" s="274"/>
      <c r="AJ24" s="274"/>
      <c r="AK24" s="274"/>
      <c r="AL24" s="274"/>
      <c r="AM24" s="274"/>
      <c r="AN24" s="274"/>
      <c r="AO24" s="274"/>
      <c r="AP24" s="274"/>
      <c r="AQ24" s="274"/>
      <c r="AR24" s="274"/>
      <c r="AS24" s="274"/>
      <c r="AU24" s="286"/>
      <c r="AV24" s="287"/>
      <c r="AW24" s="287"/>
      <c r="AX24" s="287"/>
      <c r="AY24" s="279"/>
      <c r="AZ24" s="279"/>
      <c r="BA24" s="279"/>
      <c r="BB24" s="93"/>
      <c r="BC24" s="269"/>
      <c r="BD24" s="269"/>
      <c r="BE24" s="269"/>
      <c r="BF24" s="269"/>
      <c r="BG24" s="269"/>
      <c r="BH24" s="269"/>
      <c r="BI24" s="269"/>
      <c r="BJ24" s="269"/>
      <c r="BK24" s="269"/>
      <c r="BL24" s="269"/>
      <c r="BM24" s="269"/>
      <c r="BN24" s="269"/>
      <c r="BO24" s="269"/>
      <c r="BP24" s="269"/>
      <c r="BQ24" s="269"/>
      <c r="BR24" s="269"/>
      <c r="BS24" s="269"/>
      <c r="BT24" s="269"/>
      <c r="BU24" s="269"/>
      <c r="BV24" s="269"/>
      <c r="BW24" s="269"/>
      <c r="BX24" s="269"/>
      <c r="BY24" s="269"/>
      <c r="BZ24" s="269"/>
      <c r="CA24" s="269"/>
      <c r="CB24" s="269"/>
      <c r="CC24" s="269"/>
      <c r="CD24" s="269"/>
      <c r="CE24" s="269"/>
      <c r="CF24" s="269"/>
      <c r="CG24" s="269"/>
      <c r="CH24" s="269"/>
      <c r="CI24" s="269"/>
      <c r="CJ24" s="269"/>
      <c r="CK24" s="269"/>
      <c r="CL24" s="269"/>
      <c r="CM24" s="269"/>
      <c r="CN24" s="269"/>
      <c r="CO24" s="269"/>
      <c r="CP24" s="269"/>
      <c r="CQ24" s="269"/>
      <c r="CR24" s="269"/>
      <c r="CS24" s="269"/>
      <c r="CT24" s="269"/>
      <c r="CU24" s="269"/>
      <c r="CV24" s="269"/>
      <c r="CW24" s="269"/>
      <c r="CX24" s="269"/>
      <c r="CY24" s="269"/>
      <c r="CZ24" s="269"/>
      <c r="DA24" s="269"/>
      <c r="DB24" s="269"/>
      <c r="DC24" s="269"/>
      <c r="DD24" s="269"/>
      <c r="DE24" s="269"/>
      <c r="DF24" s="269"/>
      <c r="DG24" s="269"/>
      <c r="DH24" s="269"/>
      <c r="DI24" s="269"/>
      <c r="DJ24" s="269"/>
      <c r="DK24" s="269"/>
      <c r="DL24" s="269"/>
      <c r="DM24" s="269"/>
      <c r="DN24" s="269"/>
      <c r="DO24" s="269"/>
      <c r="DP24" s="269"/>
      <c r="DQ24" s="269"/>
      <c r="DR24" s="269"/>
      <c r="DS24" s="269"/>
      <c r="DT24" s="269"/>
      <c r="DU24" s="269"/>
      <c r="DV24" s="269"/>
      <c r="DW24" s="269"/>
      <c r="DX24" s="269"/>
      <c r="DY24" s="269"/>
      <c r="DZ24" s="269"/>
      <c r="EA24" s="269"/>
      <c r="EB24" s="269"/>
      <c r="EC24" s="269"/>
      <c r="ED24" s="269"/>
      <c r="EE24" s="269"/>
      <c r="EF24" s="269"/>
      <c r="EG24" s="269"/>
      <c r="EH24" s="269"/>
      <c r="EI24" s="269"/>
      <c r="EJ24" s="269"/>
      <c r="EK24" s="269"/>
      <c r="EL24" s="269"/>
      <c r="EM24" s="269"/>
      <c r="EN24" s="269"/>
      <c r="EO24" s="269"/>
      <c r="EP24" s="269"/>
      <c r="EQ24" s="269"/>
      <c r="ER24" s="269"/>
      <c r="ES24" s="269"/>
      <c r="ET24" s="269"/>
      <c r="EU24" s="269"/>
      <c r="EV24" s="269"/>
      <c r="EW24" s="269"/>
      <c r="EX24" s="269"/>
      <c r="EY24" s="269"/>
      <c r="EZ24" s="269"/>
      <c r="FA24" s="269"/>
      <c r="FB24" s="269"/>
      <c r="FC24" s="269"/>
      <c r="FD24" s="269"/>
      <c r="FE24" s="269"/>
      <c r="FF24" s="269"/>
      <c r="FG24" s="269"/>
      <c r="FH24" s="269"/>
      <c r="FI24" s="269"/>
      <c r="FJ24" s="269"/>
      <c r="FK24" s="269"/>
      <c r="FL24" s="269"/>
      <c r="FM24" s="269"/>
      <c r="FN24" s="269"/>
      <c r="FO24" s="269"/>
      <c r="FP24" s="269"/>
      <c r="FQ24" s="269"/>
      <c r="FR24" s="269"/>
      <c r="FS24" s="269"/>
      <c r="FT24" s="269"/>
      <c r="FU24" s="269"/>
      <c r="FV24" s="269"/>
      <c r="FW24" s="269"/>
      <c r="FX24" s="269"/>
      <c r="FY24" s="269"/>
      <c r="FZ24" s="269"/>
      <c r="GA24" s="269"/>
      <c r="GB24" s="269"/>
      <c r="GC24" s="269"/>
      <c r="GD24" s="269"/>
      <c r="GE24" s="269"/>
      <c r="GF24" s="269"/>
      <c r="GG24" s="269"/>
      <c r="GH24" s="269"/>
      <c r="GI24" s="269"/>
      <c r="GJ24" s="269"/>
      <c r="GK24" s="269"/>
      <c r="GL24" s="269"/>
      <c r="GM24" s="269"/>
      <c r="GN24" s="269"/>
      <c r="GO24" s="269"/>
      <c r="GP24" s="269"/>
      <c r="GQ24" s="269"/>
      <c r="GR24" s="269"/>
      <c r="GS24" s="269"/>
      <c r="GT24" s="269"/>
      <c r="GU24" s="269"/>
      <c r="GV24" s="269"/>
      <c r="GW24" s="269"/>
      <c r="GX24" s="269"/>
      <c r="GY24" s="269"/>
      <c r="GZ24" s="269"/>
      <c r="HA24" s="269"/>
      <c r="HB24" s="269"/>
      <c r="HD24" s="282"/>
      <c r="HE24" s="268"/>
      <c r="HF24" s="268"/>
      <c r="HG24" s="268"/>
      <c r="HH24" s="268"/>
      <c r="HI24" s="268"/>
      <c r="HJ24" s="268"/>
      <c r="HK24" s="268"/>
      <c r="HO24" s="282"/>
      <c r="HP24" s="268"/>
      <c r="HQ24" s="268"/>
      <c r="HR24" s="268"/>
      <c r="HS24" s="268"/>
      <c r="HT24" s="268"/>
      <c r="HU24" s="268"/>
      <c r="HV24" s="268"/>
      <c r="HY24" s="136"/>
      <c r="HZ24" s="137"/>
      <c r="IA24" s="137"/>
      <c r="IB24" s="137"/>
      <c r="IC24" s="137"/>
      <c r="ID24" s="137"/>
      <c r="IE24" s="137"/>
      <c r="IF24" s="137"/>
      <c r="IG24" s="137"/>
      <c r="IH24" s="137"/>
      <c r="II24" s="126"/>
      <c r="IJ24" s="134"/>
      <c r="IK24" s="134"/>
      <c r="IL24" s="134"/>
      <c r="IM24" s="134"/>
      <c r="IN24" s="134"/>
      <c r="IO24" s="134"/>
      <c r="IP24" s="138"/>
      <c r="IQ24" s="126"/>
      <c r="IR24" s="126"/>
      <c r="IS24" s="126"/>
      <c r="IT24" s="126"/>
      <c r="IU24" s="126"/>
      <c r="IV24" s="126"/>
      <c r="IW24" s="126"/>
      <c r="IX24" s="126"/>
      <c r="IY24" s="126"/>
      <c r="IZ24" s="126"/>
    </row>
    <row r="25" spans="2:261" ht="0.95" customHeight="1" x14ac:dyDescent="0.25">
      <c r="AI25" s="138"/>
      <c r="AJ25" s="139"/>
      <c r="AK25" s="139"/>
      <c r="AL25" s="139"/>
      <c r="AM25" s="139"/>
      <c r="AN25" s="139"/>
      <c r="AO25" s="139"/>
      <c r="AP25" s="139"/>
      <c r="AQ25" s="139"/>
      <c r="HB25" s="140"/>
      <c r="HD25" s="135"/>
      <c r="HG25" s="93"/>
      <c r="HH25" s="93"/>
      <c r="HI25" s="93"/>
      <c r="HJ25" s="93"/>
      <c r="HK25" s="93"/>
      <c r="HL25" s="93"/>
      <c r="HN25" s="93"/>
      <c r="HO25" s="93"/>
      <c r="HP25" s="93"/>
      <c r="HQ25" s="93"/>
      <c r="HS25" s="93"/>
      <c r="HT25" s="93"/>
      <c r="HU25" s="93"/>
      <c r="HV25" s="93"/>
      <c r="HW25" s="93"/>
      <c r="HX25" s="93"/>
    </row>
    <row r="26" spans="2:261" ht="0.95" customHeight="1" x14ac:dyDescent="0.25">
      <c r="B26" s="131"/>
      <c r="AK26" s="284"/>
      <c r="AL26" s="276"/>
      <c r="AM26" s="276"/>
      <c r="AN26" s="276"/>
      <c r="AO26" s="276"/>
      <c r="AP26" s="276"/>
      <c r="AQ26" s="276"/>
      <c r="AR26" s="276"/>
      <c r="AS26" s="276"/>
      <c r="AT26" s="276"/>
      <c r="AU26" s="276"/>
      <c r="AV26" s="276"/>
      <c r="AW26" s="276"/>
      <c r="AX26" s="276"/>
      <c r="AY26" s="276"/>
      <c r="AZ26" s="276"/>
      <c r="BA26" s="277"/>
      <c r="BB26" s="132"/>
      <c r="HD26" s="135"/>
      <c r="HE26" s="135"/>
      <c r="HF26" s="135"/>
      <c r="HG26" s="135"/>
      <c r="HH26" s="135"/>
      <c r="HI26" s="135"/>
      <c r="HJ26" s="135"/>
      <c r="HK26" s="135"/>
      <c r="HL26" s="135"/>
      <c r="HM26" s="135"/>
      <c r="HN26" s="135"/>
      <c r="HO26" s="135"/>
      <c r="HP26" s="135"/>
      <c r="HQ26" s="135"/>
      <c r="HR26" s="135"/>
      <c r="HS26" s="135"/>
      <c r="HT26" s="135"/>
      <c r="HU26" s="135"/>
      <c r="HV26" s="135"/>
      <c r="HW26" s="135"/>
      <c r="HX26" s="135"/>
      <c r="HY26" s="135"/>
      <c r="HZ26" s="135"/>
      <c r="IA26" s="135"/>
      <c r="IB26" s="135"/>
      <c r="IC26" s="135"/>
      <c r="ID26" s="135"/>
      <c r="IE26" s="135"/>
      <c r="IF26" s="135"/>
      <c r="IG26" s="135"/>
      <c r="IH26" s="135"/>
      <c r="II26" s="135"/>
      <c r="IJ26" s="135"/>
      <c r="IK26" s="135"/>
      <c r="IL26" s="135"/>
      <c r="IM26" s="135"/>
      <c r="IN26" s="135"/>
      <c r="IO26" s="135"/>
    </row>
    <row r="27" spans="2:261" ht="0.95" customHeight="1" x14ac:dyDescent="0.25">
      <c r="G27" s="138"/>
      <c r="H27" s="141"/>
      <c r="I27" s="141"/>
      <c r="J27" s="141"/>
      <c r="K27" s="141"/>
      <c r="L27" s="141"/>
      <c r="M27" s="141"/>
      <c r="N27" s="141"/>
      <c r="O27" s="141"/>
      <c r="P27" s="142"/>
      <c r="Q27" s="132"/>
      <c r="R27" s="132"/>
      <c r="S27" s="133"/>
      <c r="T27" s="133"/>
      <c r="AK27" s="269"/>
      <c r="AL27" s="288"/>
      <c r="AM27" s="288"/>
      <c r="AN27" s="288"/>
      <c r="AO27" s="288"/>
      <c r="AP27" s="288"/>
      <c r="AQ27" s="288"/>
      <c r="AR27" s="288"/>
      <c r="AS27" s="268"/>
      <c r="AT27" s="268"/>
      <c r="AU27" s="268"/>
      <c r="AV27" s="268"/>
      <c r="AW27" s="268"/>
      <c r="AX27" s="268"/>
      <c r="AY27" s="268"/>
      <c r="AZ27" s="268"/>
      <c r="BA27" s="268"/>
      <c r="HD27" s="285"/>
      <c r="HE27" s="258"/>
      <c r="HF27" s="258"/>
      <c r="HG27" s="258"/>
      <c r="HH27" s="258"/>
      <c r="HI27" s="258"/>
      <c r="HJ27" s="258"/>
      <c r="HK27" s="258"/>
      <c r="HL27" s="258"/>
      <c r="HM27" s="258"/>
      <c r="HN27" s="258"/>
      <c r="HO27" s="258"/>
      <c r="HP27" s="258"/>
      <c r="HQ27" s="258"/>
      <c r="HR27" s="258"/>
      <c r="HS27" s="258"/>
      <c r="HT27" s="258"/>
      <c r="HU27" s="258"/>
      <c r="HV27" s="258"/>
      <c r="HW27" s="258"/>
      <c r="HX27" s="134"/>
      <c r="HY27" s="272"/>
      <c r="HZ27" s="276"/>
      <c r="IA27" s="276"/>
      <c r="IB27" s="276"/>
      <c r="IC27" s="276"/>
      <c r="ID27" s="276"/>
      <c r="IE27" s="276"/>
      <c r="IF27" s="276"/>
      <c r="IG27" s="276"/>
      <c r="IH27" s="276"/>
      <c r="II27" s="275"/>
      <c r="IJ27" s="276"/>
      <c r="IK27" s="276"/>
      <c r="IL27" s="276"/>
      <c r="IM27" s="276"/>
      <c r="IN27" s="276"/>
      <c r="IO27" s="276"/>
      <c r="IP27" s="276"/>
    </row>
    <row r="28" spans="2:261" s="135" customFormat="1" ht="0.95" customHeight="1" x14ac:dyDescent="0.25"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K28" s="289"/>
      <c r="AL28" s="290"/>
      <c r="AM28" s="290"/>
      <c r="AN28" s="290"/>
      <c r="AO28" s="290"/>
      <c r="AP28" s="290"/>
      <c r="AQ28" s="290"/>
      <c r="AR28" s="290"/>
      <c r="AS28" s="290"/>
      <c r="AT28" s="290"/>
      <c r="AU28" s="290"/>
      <c r="AV28" s="290"/>
      <c r="AW28" s="290"/>
      <c r="AX28" s="290"/>
      <c r="AY28" s="290"/>
      <c r="AZ28" s="290"/>
      <c r="BA28" s="268"/>
      <c r="BB28" s="93"/>
      <c r="HD28" s="285"/>
      <c r="HE28" s="258"/>
      <c r="HF28" s="258"/>
      <c r="HG28" s="258"/>
      <c r="HH28" s="258"/>
      <c r="HI28" s="258"/>
      <c r="HJ28" s="258"/>
      <c r="HK28" s="258"/>
      <c r="HL28" s="258"/>
      <c r="HM28" s="258"/>
      <c r="HN28" s="258"/>
      <c r="HO28" s="258"/>
      <c r="HP28" s="258"/>
      <c r="HQ28" s="258"/>
      <c r="HR28" s="258"/>
      <c r="HS28" s="258"/>
      <c r="HT28" s="258"/>
      <c r="HU28" s="258"/>
      <c r="HV28" s="258"/>
      <c r="HW28" s="258"/>
      <c r="HY28" s="272"/>
      <c r="HZ28" s="276"/>
      <c r="IA28" s="276"/>
      <c r="IB28" s="276"/>
      <c r="IC28" s="276"/>
      <c r="ID28" s="276"/>
      <c r="IE28" s="276"/>
      <c r="IF28" s="276"/>
      <c r="IG28" s="276"/>
      <c r="IH28" s="276"/>
      <c r="II28" s="275"/>
      <c r="IJ28" s="276"/>
      <c r="IK28" s="276"/>
      <c r="IL28" s="276"/>
      <c r="IM28" s="276"/>
      <c r="IN28" s="276"/>
      <c r="IO28" s="276"/>
      <c r="IP28" s="276"/>
      <c r="IW28" s="126"/>
      <c r="IX28" s="126"/>
      <c r="IY28" s="126"/>
      <c r="IZ28" s="126"/>
      <c r="JA28" s="126"/>
    </row>
    <row r="29" spans="2:261" ht="0.95" customHeight="1" x14ac:dyDescent="0.25">
      <c r="B29" s="282"/>
      <c r="C29" s="268"/>
      <c r="D29" s="268"/>
      <c r="E29" s="268"/>
      <c r="F29" s="268"/>
      <c r="G29" s="268"/>
      <c r="H29" s="268"/>
      <c r="I29" s="268"/>
      <c r="J29" s="285"/>
      <c r="K29" s="274"/>
      <c r="L29" s="274"/>
      <c r="M29" s="274"/>
      <c r="N29" s="274"/>
      <c r="O29" s="274"/>
      <c r="P29" s="274"/>
      <c r="Q29" s="274"/>
      <c r="R29" s="274"/>
      <c r="S29" s="274"/>
      <c r="T29" s="274"/>
      <c r="U29" s="274"/>
      <c r="V29" s="274"/>
      <c r="W29" s="274"/>
      <c r="X29" s="274"/>
      <c r="Y29" s="274"/>
      <c r="Z29" s="274"/>
      <c r="AA29" s="274"/>
      <c r="AB29" s="274"/>
      <c r="AC29" s="274"/>
      <c r="AD29" s="274"/>
      <c r="AE29" s="274"/>
      <c r="AF29" s="274"/>
      <c r="AG29" s="274"/>
      <c r="AH29" s="274"/>
      <c r="AI29" s="274"/>
      <c r="AJ29" s="274"/>
      <c r="AK29" s="274"/>
      <c r="AL29" s="274"/>
      <c r="AM29" s="274"/>
      <c r="AN29" s="274"/>
      <c r="AO29" s="274"/>
      <c r="AP29" s="274"/>
      <c r="AQ29" s="274"/>
      <c r="AR29" s="274"/>
      <c r="AS29" s="274"/>
      <c r="AU29" s="286"/>
      <c r="AV29" s="287"/>
      <c r="AW29" s="287"/>
      <c r="AX29" s="287"/>
      <c r="AY29" s="279"/>
      <c r="AZ29" s="279"/>
      <c r="BA29" s="279"/>
      <c r="BB29" s="93"/>
      <c r="HD29" s="285"/>
      <c r="HE29" s="258"/>
      <c r="HF29" s="258"/>
      <c r="HG29" s="258"/>
      <c r="HH29" s="258"/>
      <c r="HI29" s="258"/>
      <c r="HJ29" s="258"/>
      <c r="HK29" s="258"/>
      <c r="HL29" s="258"/>
      <c r="HM29" s="258"/>
      <c r="HN29" s="258"/>
      <c r="HO29" s="258"/>
      <c r="HP29" s="258"/>
      <c r="HQ29" s="258"/>
      <c r="HR29" s="258"/>
      <c r="HS29" s="258"/>
      <c r="HT29" s="258"/>
      <c r="HU29" s="258"/>
      <c r="HV29" s="258"/>
      <c r="HW29" s="258"/>
      <c r="HX29" s="134"/>
      <c r="HY29" s="275"/>
      <c r="HZ29" s="276"/>
      <c r="IA29" s="276"/>
      <c r="IB29" s="276"/>
      <c r="IC29" s="276"/>
      <c r="ID29" s="276"/>
      <c r="IE29" s="276"/>
      <c r="IF29" s="276"/>
      <c r="IG29" s="276"/>
      <c r="IH29" s="276"/>
      <c r="II29" s="275"/>
      <c r="IJ29" s="276"/>
      <c r="IK29" s="276"/>
      <c r="IL29" s="276"/>
      <c r="IM29" s="276"/>
      <c r="IN29" s="276"/>
      <c r="IO29" s="276"/>
      <c r="IP29" s="276"/>
      <c r="JA29" s="93"/>
    </row>
    <row r="30" spans="2:261" ht="0.95" customHeight="1" x14ac:dyDescent="0.25">
      <c r="B30" s="268"/>
      <c r="C30" s="268"/>
      <c r="D30" s="268"/>
      <c r="E30" s="268"/>
      <c r="F30" s="268"/>
      <c r="G30" s="268"/>
      <c r="H30" s="268"/>
      <c r="I30" s="268"/>
      <c r="J30" s="268"/>
      <c r="K30" s="268"/>
      <c r="L30" s="268"/>
      <c r="M30" s="268"/>
      <c r="N30" s="268"/>
      <c r="O30" s="268"/>
      <c r="P30" s="268"/>
      <c r="Q30" s="268"/>
      <c r="R30" s="268"/>
      <c r="S30" s="268"/>
      <c r="T30" s="268"/>
      <c r="U30" s="268"/>
      <c r="V30" s="268"/>
      <c r="W30" s="268"/>
      <c r="X30" s="268"/>
      <c r="Y30" s="268"/>
      <c r="Z30" s="268"/>
      <c r="AA30" s="268"/>
      <c r="AB30" s="268"/>
      <c r="AC30" s="268"/>
      <c r="AD30" s="268"/>
      <c r="AE30" s="268"/>
      <c r="AF30" s="268"/>
      <c r="AG30" s="268"/>
      <c r="AH30" s="268"/>
      <c r="AI30" s="268"/>
      <c r="AJ30" s="268"/>
      <c r="AK30" s="268"/>
      <c r="AL30" s="268"/>
      <c r="AM30" s="268"/>
      <c r="AN30" s="268"/>
      <c r="AO30" s="268"/>
      <c r="AP30" s="268"/>
      <c r="AQ30" s="268"/>
      <c r="AR30" s="268"/>
      <c r="AS30" s="268"/>
      <c r="AU30" s="287"/>
      <c r="AV30" s="287"/>
      <c r="AW30" s="287"/>
      <c r="AX30" s="287"/>
      <c r="AY30" s="279"/>
      <c r="AZ30" s="279"/>
      <c r="BA30" s="279"/>
      <c r="BB30" s="93"/>
      <c r="HD30" s="258"/>
      <c r="HE30" s="258"/>
      <c r="HF30" s="258"/>
      <c r="HG30" s="258"/>
      <c r="HH30" s="258"/>
      <c r="HI30" s="258"/>
      <c r="HJ30" s="258"/>
      <c r="HK30" s="258"/>
      <c r="HL30" s="258"/>
      <c r="HM30" s="258"/>
      <c r="HN30" s="258"/>
      <c r="HO30" s="258"/>
      <c r="HP30" s="258"/>
      <c r="HQ30" s="258"/>
      <c r="HR30" s="258"/>
      <c r="HS30" s="258"/>
      <c r="HT30" s="258"/>
      <c r="HU30" s="258"/>
      <c r="HV30" s="258"/>
      <c r="HW30" s="258"/>
      <c r="HX30" s="134"/>
      <c r="HY30" s="276"/>
      <c r="HZ30" s="276"/>
      <c r="IA30" s="276"/>
      <c r="IB30" s="276"/>
      <c r="IC30" s="276"/>
      <c r="ID30" s="276"/>
      <c r="IE30" s="276"/>
      <c r="IF30" s="276"/>
      <c r="IG30" s="276"/>
      <c r="IH30" s="276"/>
      <c r="II30" s="276"/>
      <c r="IJ30" s="276"/>
      <c r="IK30" s="276"/>
      <c r="IL30" s="276"/>
      <c r="IM30" s="276"/>
      <c r="IN30" s="276"/>
      <c r="IO30" s="276"/>
      <c r="IP30" s="276"/>
    </row>
    <row r="31" spans="2:261" s="135" customFormat="1" ht="0.95" customHeight="1" x14ac:dyDescent="0.25">
      <c r="B31" s="126"/>
      <c r="C31" s="126"/>
      <c r="D31" s="126"/>
      <c r="E31" s="126"/>
      <c r="F31" s="126"/>
      <c r="G31" s="126"/>
      <c r="H31" s="126"/>
      <c r="I31" s="126"/>
      <c r="J31" s="285"/>
      <c r="K31" s="274"/>
      <c r="L31" s="274"/>
      <c r="M31" s="274"/>
      <c r="N31" s="274"/>
      <c r="O31" s="274"/>
      <c r="P31" s="274"/>
      <c r="Q31" s="274"/>
      <c r="R31" s="274"/>
      <c r="S31" s="274"/>
      <c r="T31" s="274"/>
      <c r="U31" s="274"/>
      <c r="V31" s="274"/>
      <c r="W31" s="274"/>
      <c r="X31" s="274"/>
      <c r="Y31" s="274"/>
      <c r="Z31" s="274"/>
      <c r="AA31" s="274"/>
      <c r="AB31" s="274"/>
      <c r="AC31" s="274"/>
      <c r="AD31" s="274"/>
      <c r="AE31" s="274"/>
      <c r="AF31" s="274"/>
      <c r="AG31" s="274"/>
      <c r="AH31" s="274"/>
      <c r="AI31" s="274"/>
      <c r="AJ31" s="274"/>
      <c r="AK31" s="274"/>
      <c r="AL31" s="274"/>
      <c r="AM31" s="274"/>
      <c r="AN31" s="274"/>
      <c r="AO31" s="274"/>
      <c r="AP31" s="274"/>
      <c r="AQ31" s="274"/>
      <c r="AR31" s="274"/>
      <c r="AS31" s="274"/>
      <c r="AU31" s="286"/>
      <c r="AV31" s="287"/>
      <c r="AW31" s="287"/>
      <c r="AX31" s="287"/>
      <c r="AY31" s="279"/>
      <c r="AZ31" s="279"/>
      <c r="BA31" s="279"/>
      <c r="BB31" s="93"/>
      <c r="BC31" s="269"/>
      <c r="BD31" s="269"/>
      <c r="BE31" s="269"/>
      <c r="BF31" s="269"/>
      <c r="BG31" s="269"/>
      <c r="BH31" s="269"/>
      <c r="BI31" s="269"/>
      <c r="BJ31" s="269"/>
      <c r="BK31" s="269"/>
      <c r="BL31" s="269"/>
      <c r="BM31" s="269"/>
      <c r="BN31" s="269"/>
      <c r="BO31" s="269"/>
      <c r="BP31" s="269"/>
      <c r="BQ31" s="269"/>
      <c r="BR31" s="269"/>
      <c r="BS31" s="269"/>
      <c r="BT31" s="269"/>
      <c r="BU31" s="269"/>
      <c r="BV31" s="269"/>
      <c r="BW31" s="269"/>
      <c r="BX31" s="269"/>
      <c r="BY31" s="269"/>
      <c r="BZ31" s="269"/>
      <c r="CA31" s="269"/>
      <c r="CB31" s="269"/>
      <c r="CC31" s="269"/>
      <c r="CD31" s="269"/>
      <c r="CE31" s="269"/>
      <c r="CF31" s="269"/>
      <c r="CG31" s="269"/>
      <c r="CH31" s="269"/>
      <c r="CI31" s="269"/>
      <c r="CJ31" s="269"/>
      <c r="CK31" s="269"/>
      <c r="CL31" s="269"/>
      <c r="CM31" s="269"/>
      <c r="CN31" s="269"/>
      <c r="CO31" s="269"/>
      <c r="CP31" s="269"/>
      <c r="CQ31" s="269"/>
      <c r="CR31" s="269"/>
      <c r="CS31" s="269"/>
      <c r="CT31" s="269"/>
      <c r="CU31" s="269"/>
      <c r="CV31" s="269"/>
      <c r="CW31" s="269"/>
      <c r="CX31" s="269"/>
      <c r="CY31" s="269"/>
      <c r="CZ31" s="269"/>
      <c r="DA31" s="269"/>
      <c r="DB31" s="269"/>
      <c r="DC31" s="269"/>
      <c r="DD31" s="269"/>
      <c r="DE31" s="269"/>
      <c r="DF31" s="269"/>
      <c r="DG31" s="269"/>
      <c r="DH31" s="269"/>
      <c r="DI31" s="269"/>
      <c r="DJ31" s="269"/>
      <c r="DK31" s="269"/>
      <c r="DL31" s="269"/>
      <c r="DM31" s="269"/>
      <c r="DN31" s="269"/>
      <c r="DO31" s="269"/>
      <c r="DP31" s="269"/>
      <c r="DQ31" s="269"/>
      <c r="DR31" s="269"/>
      <c r="DS31" s="269"/>
      <c r="DT31" s="269"/>
      <c r="DU31" s="269"/>
      <c r="DV31" s="269"/>
      <c r="DW31" s="269"/>
      <c r="DX31" s="269"/>
      <c r="DY31" s="269"/>
      <c r="DZ31" s="269"/>
      <c r="EA31" s="269"/>
      <c r="EB31" s="269"/>
      <c r="EC31" s="269"/>
      <c r="ED31" s="269"/>
      <c r="EE31" s="269"/>
      <c r="EF31" s="269"/>
      <c r="EG31" s="269"/>
      <c r="EH31" s="269"/>
      <c r="EI31" s="269"/>
      <c r="EJ31" s="269"/>
      <c r="EK31" s="269"/>
      <c r="EL31" s="269"/>
      <c r="EM31" s="269"/>
      <c r="EN31" s="269"/>
      <c r="EO31" s="269"/>
      <c r="EP31" s="269"/>
      <c r="EQ31" s="269"/>
      <c r="ER31" s="269"/>
      <c r="ES31" s="269"/>
      <c r="ET31" s="269"/>
      <c r="EU31" s="269"/>
      <c r="EV31" s="269"/>
      <c r="EW31" s="269"/>
      <c r="EX31" s="269"/>
      <c r="EY31" s="269"/>
      <c r="EZ31" s="269"/>
      <c r="FA31" s="269"/>
      <c r="FB31" s="269"/>
      <c r="FC31" s="269"/>
      <c r="FD31" s="269"/>
      <c r="FE31" s="269"/>
      <c r="FF31" s="269"/>
      <c r="FG31" s="269"/>
      <c r="FH31" s="269"/>
      <c r="FI31" s="269"/>
      <c r="FJ31" s="269"/>
      <c r="FK31" s="269"/>
      <c r="FL31" s="269"/>
      <c r="FM31" s="269"/>
      <c r="FN31" s="269"/>
      <c r="FO31" s="269"/>
      <c r="FP31" s="269"/>
      <c r="FQ31" s="269"/>
      <c r="FR31" s="269"/>
      <c r="FS31" s="269"/>
      <c r="FT31" s="269"/>
      <c r="FU31" s="269"/>
      <c r="FV31" s="269"/>
      <c r="FW31" s="269"/>
      <c r="FX31" s="269"/>
      <c r="FY31" s="269"/>
      <c r="FZ31" s="269"/>
      <c r="GA31" s="269"/>
      <c r="GB31" s="269"/>
      <c r="GC31" s="269"/>
      <c r="GD31" s="269"/>
      <c r="GE31" s="269"/>
      <c r="GF31" s="269"/>
      <c r="GG31" s="269"/>
      <c r="GH31" s="269"/>
      <c r="GI31" s="269"/>
      <c r="GJ31" s="269"/>
      <c r="GK31" s="269"/>
      <c r="GL31" s="269"/>
      <c r="GM31" s="269"/>
      <c r="GN31" s="269"/>
      <c r="GO31" s="269"/>
      <c r="GP31" s="269"/>
      <c r="GQ31" s="269"/>
      <c r="GR31" s="269"/>
      <c r="GS31" s="269"/>
      <c r="GT31" s="269"/>
      <c r="GU31" s="269"/>
      <c r="GV31" s="269"/>
      <c r="GW31" s="269"/>
      <c r="GX31" s="269"/>
      <c r="GY31" s="269"/>
      <c r="GZ31" s="269"/>
      <c r="HA31" s="269"/>
      <c r="HB31" s="269"/>
      <c r="HD31" s="282"/>
      <c r="HE31" s="268"/>
      <c r="HF31" s="268"/>
      <c r="HG31" s="268"/>
      <c r="HH31" s="268"/>
      <c r="HI31" s="268"/>
      <c r="HJ31" s="268"/>
      <c r="HK31" s="268"/>
      <c r="HO31" s="282"/>
      <c r="HP31" s="268"/>
      <c r="HQ31" s="268"/>
      <c r="HR31" s="268"/>
      <c r="HS31" s="268"/>
      <c r="HT31" s="268"/>
      <c r="HU31" s="268"/>
      <c r="HV31" s="268"/>
      <c r="HY31" s="136"/>
      <c r="HZ31" s="137"/>
      <c r="IA31" s="137"/>
      <c r="IB31" s="137"/>
      <c r="IC31" s="137"/>
      <c r="ID31" s="137"/>
      <c r="IE31" s="137"/>
      <c r="IF31" s="137"/>
      <c r="IG31" s="137"/>
      <c r="IH31" s="137"/>
      <c r="II31" s="126"/>
      <c r="IJ31" s="134"/>
      <c r="IK31" s="134"/>
      <c r="IL31" s="134"/>
      <c r="IM31" s="134"/>
      <c r="IN31" s="134"/>
      <c r="IO31" s="134"/>
      <c r="IP31" s="138"/>
      <c r="IQ31" s="126"/>
      <c r="IR31" s="126"/>
      <c r="IS31" s="126"/>
      <c r="IT31" s="126"/>
      <c r="IU31" s="126"/>
      <c r="IV31" s="126"/>
      <c r="IW31" s="126"/>
      <c r="IX31" s="126"/>
      <c r="IY31" s="126"/>
      <c r="IZ31" s="126"/>
    </row>
    <row r="32" spans="2:261" ht="0.95" customHeight="1" x14ac:dyDescent="0.25">
      <c r="AI32" s="138"/>
      <c r="AJ32" s="139"/>
      <c r="AK32" s="139"/>
      <c r="AL32" s="139"/>
      <c r="AM32" s="139"/>
      <c r="AN32" s="139"/>
      <c r="AO32" s="139"/>
      <c r="AP32" s="139"/>
      <c r="AQ32" s="139"/>
      <c r="HB32" s="140"/>
      <c r="HD32" s="135"/>
      <c r="HG32" s="93"/>
      <c r="HH32" s="93"/>
      <c r="HI32" s="93"/>
      <c r="HJ32" s="93"/>
      <c r="HK32" s="93"/>
      <c r="HL32" s="93"/>
      <c r="HN32" s="93"/>
      <c r="HO32" s="93"/>
      <c r="HP32" s="93"/>
      <c r="HQ32" s="93"/>
      <c r="HS32" s="93"/>
      <c r="HT32" s="93"/>
      <c r="HU32" s="93"/>
      <c r="HV32" s="93"/>
      <c r="HW32" s="93"/>
      <c r="HX32" s="93"/>
    </row>
    <row r="33" spans="2:261" ht="0.95" customHeight="1" x14ac:dyDescent="0.25">
      <c r="B33" s="131"/>
      <c r="AK33" s="284"/>
      <c r="AL33" s="276"/>
      <c r="AM33" s="276"/>
      <c r="AN33" s="276"/>
      <c r="AO33" s="276"/>
      <c r="AP33" s="276"/>
      <c r="AQ33" s="276"/>
      <c r="AR33" s="276"/>
      <c r="AS33" s="276"/>
      <c r="AT33" s="276"/>
      <c r="AU33" s="276"/>
      <c r="AV33" s="276"/>
      <c r="AW33" s="276"/>
      <c r="AX33" s="276"/>
      <c r="AY33" s="276"/>
      <c r="AZ33" s="276"/>
      <c r="BA33" s="277"/>
      <c r="BB33" s="132"/>
      <c r="HD33" s="135"/>
      <c r="HE33" s="135"/>
      <c r="HF33" s="135"/>
      <c r="HG33" s="135"/>
      <c r="HH33" s="135"/>
      <c r="HI33" s="135"/>
      <c r="HJ33" s="135"/>
      <c r="HK33" s="135"/>
      <c r="HL33" s="135"/>
      <c r="HM33" s="135"/>
      <c r="HN33" s="135"/>
      <c r="HO33" s="135"/>
      <c r="HP33" s="135"/>
      <c r="HQ33" s="135"/>
      <c r="HR33" s="135"/>
      <c r="HS33" s="135"/>
      <c r="HT33" s="135"/>
      <c r="HU33" s="135"/>
      <c r="HV33" s="135"/>
      <c r="HW33" s="135"/>
      <c r="HX33" s="135"/>
      <c r="HY33" s="135"/>
      <c r="HZ33" s="135"/>
      <c r="IA33" s="135"/>
      <c r="IB33" s="135"/>
      <c r="IC33" s="135"/>
      <c r="ID33" s="135"/>
      <c r="IE33" s="135"/>
      <c r="IF33" s="135"/>
      <c r="IG33" s="135"/>
      <c r="IH33" s="135"/>
      <c r="II33" s="135"/>
      <c r="IJ33" s="135"/>
      <c r="IK33" s="135"/>
      <c r="IL33" s="135"/>
      <c r="IM33" s="135"/>
      <c r="IN33" s="135"/>
      <c r="IO33" s="135"/>
    </row>
    <row r="34" spans="2:261" ht="0.95" customHeight="1" x14ac:dyDescent="0.25">
      <c r="G34" s="138"/>
      <c r="H34" s="141"/>
      <c r="I34" s="141"/>
      <c r="J34" s="141"/>
      <c r="K34" s="141"/>
      <c r="L34" s="141"/>
      <c r="M34" s="141"/>
      <c r="N34" s="141"/>
      <c r="O34" s="141"/>
      <c r="P34" s="142"/>
      <c r="Q34" s="132"/>
      <c r="R34" s="132"/>
      <c r="S34" s="133"/>
      <c r="T34" s="133"/>
      <c r="AK34" s="269"/>
      <c r="AL34" s="288"/>
      <c r="AM34" s="288"/>
      <c r="AN34" s="288"/>
      <c r="AO34" s="288"/>
      <c r="AP34" s="288"/>
      <c r="AQ34" s="288"/>
      <c r="AR34" s="288"/>
      <c r="AS34" s="268"/>
      <c r="AT34" s="268"/>
      <c r="AU34" s="268"/>
      <c r="AV34" s="268"/>
      <c r="AW34" s="268"/>
      <c r="AX34" s="268"/>
      <c r="AY34" s="268"/>
      <c r="AZ34" s="268"/>
      <c r="BA34" s="268"/>
      <c r="HD34" s="285"/>
      <c r="HE34" s="258"/>
      <c r="HF34" s="258"/>
      <c r="HG34" s="258"/>
      <c r="HH34" s="258"/>
      <c r="HI34" s="258"/>
      <c r="HJ34" s="258"/>
      <c r="HK34" s="258"/>
      <c r="HL34" s="258"/>
      <c r="HM34" s="258"/>
      <c r="HN34" s="258"/>
      <c r="HO34" s="258"/>
      <c r="HP34" s="258"/>
      <c r="HQ34" s="258"/>
      <c r="HR34" s="258"/>
      <c r="HS34" s="258"/>
      <c r="HT34" s="258"/>
      <c r="HU34" s="258"/>
      <c r="HV34" s="258"/>
      <c r="HW34" s="258"/>
      <c r="HX34" s="134"/>
      <c r="HY34" s="272"/>
      <c r="HZ34" s="276"/>
      <c r="IA34" s="276"/>
      <c r="IB34" s="276"/>
      <c r="IC34" s="276"/>
      <c r="ID34" s="276"/>
      <c r="IE34" s="276"/>
      <c r="IF34" s="276"/>
      <c r="IG34" s="276"/>
      <c r="IH34" s="276"/>
      <c r="II34" s="275"/>
      <c r="IJ34" s="276"/>
      <c r="IK34" s="276"/>
      <c r="IL34" s="276"/>
      <c r="IM34" s="276"/>
      <c r="IN34" s="276"/>
      <c r="IO34" s="276"/>
      <c r="IP34" s="276"/>
    </row>
    <row r="35" spans="2:261" s="135" customFormat="1" ht="0.95" customHeight="1" x14ac:dyDescent="0.25"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K35" s="289"/>
      <c r="AL35" s="290"/>
      <c r="AM35" s="290"/>
      <c r="AN35" s="290"/>
      <c r="AO35" s="290"/>
      <c r="AP35" s="290"/>
      <c r="AQ35" s="290"/>
      <c r="AR35" s="290"/>
      <c r="AS35" s="290"/>
      <c r="AT35" s="290"/>
      <c r="AU35" s="290"/>
      <c r="AV35" s="290"/>
      <c r="AW35" s="290"/>
      <c r="AX35" s="290"/>
      <c r="AY35" s="290"/>
      <c r="AZ35" s="290"/>
      <c r="BA35" s="268"/>
      <c r="BB35" s="93"/>
      <c r="HD35" s="285"/>
      <c r="HE35" s="258"/>
      <c r="HF35" s="258"/>
      <c r="HG35" s="258"/>
      <c r="HH35" s="258"/>
      <c r="HI35" s="258"/>
      <c r="HJ35" s="258"/>
      <c r="HK35" s="258"/>
      <c r="HL35" s="258"/>
      <c r="HM35" s="258"/>
      <c r="HN35" s="258"/>
      <c r="HO35" s="258"/>
      <c r="HP35" s="258"/>
      <c r="HQ35" s="258"/>
      <c r="HR35" s="258"/>
      <c r="HS35" s="258"/>
      <c r="HT35" s="258"/>
      <c r="HU35" s="258"/>
      <c r="HV35" s="258"/>
      <c r="HW35" s="258"/>
      <c r="HY35" s="272"/>
      <c r="HZ35" s="276"/>
      <c r="IA35" s="276"/>
      <c r="IB35" s="276"/>
      <c r="IC35" s="276"/>
      <c r="ID35" s="276"/>
      <c r="IE35" s="276"/>
      <c r="IF35" s="276"/>
      <c r="IG35" s="276"/>
      <c r="IH35" s="276"/>
      <c r="II35" s="275"/>
      <c r="IJ35" s="276"/>
      <c r="IK35" s="276"/>
      <c r="IL35" s="276"/>
      <c r="IM35" s="276"/>
      <c r="IN35" s="276"/>
      <c r="IO35" s="276"/>
      <c r="IP35" s="276"/>
      <c r="IW35" s="126"/>
      <c r="IX35" s="126"/>
      <c r="IY35" s="126"/>
      <c r="IZ35" s="126"/>
      <c r="JA35" s="126"/>
    </row>
    <row r="36" spans="2:261" ht="0.95" customHeight="1" x14ac:dyDescent="0.25">
      <c r="B36" s="282"/>
      <c r="C36" s="268"/>
      <c r="D36" s="268"/>
      <c r="E36" s="268"/>
      <c r="F36" s="268"/>
      <c r="G36" s="268"/>
      <c r="H36" s="268"/>
      <c r="I36" s="268"/>
      <c r="J36" s="285"/>
      <c r="K36" s="274"/>
      <c r="L36" s="274"/>
      <c r="M36" s="274"/>
      <c r="N36" s="274"/>
      <c r="O36" s="274"/>
      <c r="P36" s="274"/>
      <c r="Q36" s="274"/>
      <c r="R36" s="274"/>
      <c r="S36" s="274"/>
      <c r="T36" s="274"/>
      <c r="U36" s="274"/>
      <c r="V36" s="274"/>
      <c r="W36" s="274"/>
      <c r="X36" s="274"/>
      <c r="Y36" s="274"/>
      <c r="Z36" s="274"/>
      <c r="AA36" s="274"/>
      <c r="AB36" s="274"/>
      <c r="AC36" s="274"/>
      <c r="AD36" s="274"/>
      <c r="AE36" s="274"/>
      <c r="AF36" s="274"/>
      <c r="AG36" s="274"/>
      <c r="AH36" s="274"/>
      <c r="AI36" s="274"/>
      <c r="AJ36" s="274"/>
      <c r="AK36" s="274"/>
      <c r="AL36" s="274"/>
      <c r="AM36" s="274"/>
      <c r="AN36" s="274"/>
      <c r="AO36" s="274"/>
      <c r="AP36" s="274"/>
      <c r="AQ36" s="274"/>
      <c r="AR36" s="274"/>
      <c r="AS36" s="274"/>
      <c r="AU36" s="286"/>
      <c r="AV36" s="287"/>
      <c r="AW36" s="287"/>
      <c r="AX36" s="287"/>
      <c r="AY36" s="279"/>
      <c r="AZ36" s="279"/>
      <c r="BA36" s="279"/>
      <c r="BB36" s="93"/>
      <c r="HD36" s="285"/>
      <c r="HE36" s="258"/>
      <c r="HF36" s="258"/>
      <c r="HG36" s="258"/>
      <c r="HH36" s="258"/>
      <c r="HI36" s="258"/>
      <c r="HJ36" s="258"/>
      <c r="HK36" s="258"/>
      <c r="HL36" s="258"/>
      <c r="HM36" s="258"/>
      <c r="HN36" s="258"/>
      <c r="HO36" s="258"/>
      <c r="HP36" s="258"/>
      <c r="HQ36" s="258"/>
      <c r="HR36" s="258"/>
      <c r="HS36" s="258"/>
      <c r="HT36" s="258"/>
      <c r="HU36" s="258"/>
      <c r="HV36" s="258"/>
      <c r="HW36" s="258"/>
      <c r="HX36" s="134"/>
      <c r="HY36" s="275"/>
      <c r="HZ36" s="276"/>
      <c r="IA36" s="276"/>
      <c r="IB36" s="276"/>
      <c r="IC36" s="276"/>
      <c r="ID36" s="276"/>
      <c r="IE36" s="276"/>
      <c r="IF36" s="276"/>
      <c r="IG36" s="276"/>
      <c r="IH36" s="276"/>
      <c r="II36" s="275"/>
      <c r="IJ36" s="276"/>
      <c r="IK36" s="276"/>
      <c r="IL36" s="276"/>
      <c r="IM36" s="276"/>
      <c r="IN36" s="276"/>
      <c r="IO36" s="276"/>
      <c r="IP36" s="276"/>
      <c r="JA36" s="93"/>
    </row>
    <row r="37" spans="2:261" ht="0.95" customHeight="1" x14ac:dyDescent="0.25">
      <c r="B37" s="268"/>
      <c r="C37" s="268"/>
      <c r="D37" s="268"/>
      <c r="E37" s="268"/>
      <c r="F37" s="268"/>
      <c r="G37" s="268"/>
      <c r="H37" s="268"/>
      <c r="I37" s="268"/>
      <c r="J37" s="268"/>
      <c r="K37" s="268"/>
      <c r="L37" s="268"/>
      <c r="M37" s="268"/>
      <c r="N37" s="268"/>
      <c r="O37" s="268"/>
      <c r="P37" s="268"/>
      <c r="Q37" s="268"/>
      <c r="R37" s="268"/>
      <c r="S37" s="268"/>
      <c r="T37" s="268"/>
      <c r="U37" s="268"/>
      <c r="V37" s="268"/>
      <c r="W37" s="268"/>
      <c r="X37" s="268"/>
      <c r="Y37" s="268"/>
      <c r="Z37" s="268"/>
      <c r="AA37" s="268"/>
      <c r="AB37" s="268"/>
      <c r="AC37" s="268"/>
      <c r="AD37" s="268"/>
      <c r="AE37" s="268"/>
      <c r="AF37" s="268"/>
      <c r="AG37" s="268"/>
      <c r="AH37" s="268"/>
      <c r="AI37" s="268"/>
      <c r="AJ37" s="268"/>
      <c r="AK37" s="268"/>
      <c r="AL37" s="268"/>
      <c r="AM37" s="268"/>
      <c r="AN37" s="268"/>
      <c r="AO37" s="268"/>
      <c r="AP37" s="268"/>
      <c r="AQ37" s="268"/>
      <c r="AR37" s="268"/>
      <c r="AS37" s="268"/>
      <c r="AU37" s="287"/>
      <c r="AV37" s="287"/>
      <c r="AW37" s="287"/>
      <c r="AX37" s="287"/>
      <c r="AY37" s="279"/>
      <c r="AZ37" s="279"/>
      <c r="BA37" s="279"/>
      <c r="BB37" s="93"/>
      <c r="HD37" s="258"/>
      <c r="HE37" s="258"/>
      <c r="HF37" s="258"/>
      <c r="HG37" s="258"/>
      <c r="HH37" s="258"/>
      <c r="HI37" s="258"/>
      <c r="HJ37" s="258"/>
      <c r="HK37" s="258"/>
      <c r="HL37" s="258"/>
      <c r="HM37" s="258"/>
      <c r="HN37" s="258"/>
      <c r="HO37" s="258"/>
      <c r="HP37" s="258"/>
      <c r="HQ37" s="258"/>
      <c r="HR37" s="258"/>
      <c r="HS37" s="258"/>
      <c r="HT37" s="258"/>
      <c r="HU37" s="258"/>
      <c r="HV37" s="258"/>
      <c r="HW37" s="258"/>
      <c r="HX37" s="134"/>
      <c r="HY37" s="276"/>
      <c r="HZ37" s="276"/>
      <c r="IA37" s="276"/>
      <c r="IB37" s="276"/>
      <c r="IC37" s="276"/>
      <c r="ID37" s="276"/>
      <c r="IE37" s="276"/>
      <c r="IF37" s="276"/>
      <c r="IG37" s="276"/>
      <c r="IH37" s="276"/>
      <c r="II37" s="276"/>
      <c r="IJ37" s="276"/>
      <c r="IK37" s="276"/>
      <c r="IL37" s="276"/>
      <c r="IM37" s="276"/>
      <c r="IN37" s="276"/>
      <c r="IO37" s="276"/>
      <c r="IP37" s="276"/>
    </row>
    <row r="38" spans="2:261" s="135" customFormat="1" ht="0.95" customHeight="1" x14ac:dyDescent="0.25">
      <c r="B38" s="126"/>
      <c r="C38" s="126"/>
      <c r="D38" s="126"/>
      <c r="E38" s="126"/>
      <c r="F38" s="126"/>
      <c r="G38" s="126"/>
      <c r="H38" s="126"/>
      <c r="I38" s="126"/>
      <c r="J38" s="285"/>
      <c r="K38" s="274"/>
      <c r="L38" s="274"/>
      <c r="M38" s="274"/>
      <c r="N38" s="274"/>
      <c r="O38" s="274"/>
      <c r="P38" s="274"/>
      <c r="Q38" s="274"/>
      <c r="R38" s="274"/>
      <c r="S38" s="274"/>
      <c r="T38" s="274"/>
      <c r="U38" s="274"/>
      <c r="V38" s="274"/>
      <c r="W38" s="274"/>
      <c r="X38" s="274"/>
      <c r="Y38" s="274"/>
      <c r="Z38" s="274"/>
      <c r="AA38" s="274"/>
      <c r="AB38" s="274"/>
      <c r="AC38" s="274"/>
      <c r="AD38" s="274"/>
      <c r="AE38" s="274"/>
      <c r="AF38" s="274"/>
      <c r="AG38" s="274"/>
      <c r="AH38" s="274"/>
      <c r="AI38" s="274"/>
      <c r="AJ38" s="274"/>
      <c r="AK38" s="274"/>
      <c r="AL38" s="274"/>
      <c r="AM38" s="274"/>
      <c r="AN38" s="274"/>
      <c r="AO38" s="274"/>
      <c r="AP38" s="274"/>
      <c r="AQ38" s="274"/>
      <c r="AR38" s="274"/>
      <c r="AS38" s="274"/>
      <c r="AU38" s="286"/>
      <c r="AV38" s="287"/>
      <c r="AW38" s="287"/>
      <c r="AX38" s="287"/>
      <c r="AY38" s="279"/>
      <c r="AZ38" s="279"/>
      <c r="BA38" s="279"/>
      <c r="BB38" s="93"/>
      <c r="BC38" s="269"/>
      <c r="BD38" s="269"/>
      <c r="BE38" s="269"/>
      <c r="BF38" s="269"/>
      <c r="BG38" s="269"/>
      <c r="BH38" s="269"/>
      <c r="BI38" s="269"/>
      <c r="BJ38" s="269"/>
      <c r="BK38" s="269"/>
      <c r="BL38" s="269"/>
      <c r="BM38" s="269"/>
      <c r="BN38" s="269"/>
      <c r="BO38" s="269"/>
      <c r="BP38" s="269"/>
      <c r="BQ38" s="269"/>
      <c r="BR38" s="269"/>
      <c r="BS38" s="269"/>
      <c r="BT38" s="269"/>
      <c r="BU38" s="269"/>
      <c r="BV38" s="269"/>
      <c r="BW38" s="269"/>
      <c r="BX38" s="269"/>
      <c r="BY38" s="269"/>
      <c r="BZ38" s="269"/>
      <c r="CA38" s="269"/>
      <c r="CB38" s="269"/>
      <c r="CC38" s="269"/>
      <c r="CD38" s="269"/>
      <c r="CE38" s="269"/>
      <c r="CF38" s="269"/>
      <c r="CG38" s="269"/>
      <c r="CH38" s="269"/>
      <c r="CI38" s="269"/>
      <c r="CJ38" s="269"/>
      <c r="CK38" s="269"/>
      <c r="CL38" s="269"/>
      <c r="CM38" s="269"/>
      <c r="CN38" s="269"/>
      <c r="CO38" s="269"/>
      <c r="CP38" s="269"/>
      <c r="CQ38" s="269"/>
      <c r="CR38" s="269"/>
      <c r="CS38" s="269"/>
      <c r="CT38" s="269"/>
      <c r="CU38" s="269"/>
      <c r="CV38" s="269"/>
      <c r="CW38" s="269"/>
      <c r="CX38" s="269"/>
      <c r="CY38" s="269"/>
      <c r="CZ38" s="269"/>
      <c r="DA38" s="269"/>
      <c r="DB38" s="269"/>
      <c r="DC38" s="269"/>
      <c r="DD38" s="269"/>
      <c r="DE38" s="269"/>
      <c r="DF38" s="269"/>
      <c r="DG38" s="269"/>
      <c r="DH38" s="269"/>
      <c r="DI38" s="269"/>
      <c r="DJ38" s="269"/>
      <c r="DK38" s="269"/>
      <c r="DL38" s="269"/>
      <c r="DM38" s="269"/>
      <c r="DN38" s="269"/>
      <c r="DO38" s="269"/>
      <c r="DP38" s="269"/>
      <c r="DQ38" s="269"/>
      <c r="DR38" s="269"/>
      <c r="DS38" s="269"/>
      <c r="DT38" s="269"/>
      <c r="DU38" s="269"/>
      <c r="DV38" s="269"/>
      <c r="DW38" s="269"/>
      <c r="DX38" s="269"/>
      <c r="DY38" s="269"/>
      <c r="DZ38" s="269"/>
      <c r="EA38" s="269"/>
      <c r="EB38" s="269"/>
      <c r="EC38" s="269"/>
      <c r="ED38" s="269"/>
      <c r="EE38" s="269"/>
      <c r="EF38" s="269"/>
      <c r="EG38" s="269"/>
      <c r="EH38" s="269"/>
      <c r="EI38" s="269"/>
      <c r="EJ38" s="269"/>
      <c r="EK38" s="269"/>
      <c r="EL38" s="269"/>
      <c r="EM38" s="269"/>
      <c r="EN38" s="269"/>
      <c r="EO38" s="269"/>
      <c r="EP38" s="269"/>
      <c r="EQ38" s="269"/>
      <c r="ER38" s="269"/>
      <c r="ES38" s="269"/>
      <c r="ET38" s="269"/>
      <c r="EU38" s="269"/>
      <c r="EV38" s="269"/>
      <c r="EW38" s="269"/>
      <c r="EX38" s="269"/>
      <c r="EY38" s="269"/>
      <c r="EZ38" s="269"/>
      <c r="FA38" s="269"/>
      <c r="FB38" s="269"/>
      <c r="FC38" s="269"/>
      <c r="FD38" s="269"/>
      <c r="FE38" s="269"/>
      <c r="FF38" s="269"/>
      <c r="FG38" s="269"/>
      <c r="FH38" s="269"/>
      <c r="FI38" s="269"/>
      <c r="FJ38" s="269"/>
      <c r="FK38" s="269"/>
      <c r="FL38" s="269"/>
      <c r="FM38" s="269"/>
      <c r="FN38" s="269"/>
      <c r="FO38" s="269"/>
      <c r="FP38" s="269"/>
      <c r="FQ38" s="269"/>
      <c r="FR38" s="269"/>
      <c r="FS38" s="269"/>
      <c r="FT38" s="269"/>
      <c r="FU38" s="269"/>
      <c r="FV38" s="269"/>
      <c r="FW38" s="269"/>
      <c r="FX38" s="269"/>
      <c r="FY38" s="269"/>
      <c r="FZ38" s="269"/>
      <c r="GA38" s="269"/>
      <c r="GB38" s="269"/>
      <c r="GC38" s="269"/>
      <c r="GD38" s="269"/>
      <c r="GE38" s="269"/>
      <c r="GF38" s="269"/>
      <c r="GG38" s="269"/>
      <c r="GH38" s="269"/>
      <c r="GI38" s="269"/>
      <c r="GJ38" s="269"/>
      <c r="GK38" s="269"/>
      <c r="GL38" s="269"/>
      <c r="GM38" s="269"/>
      <c r="GN38" s="269"/>
      <c r="GO38" s="269"/>
      <c r="GP38" s="269"/>
      <c r="GQ38" s="269"/>
      <c r="GR38" s="269"/>
      <c r="GS38" s="269"/>
      <c r="GT38" s="269"/>
      <c r="GU38" s="269"/>
      <c r="GV38" s="269"/>
      <c r="GW38" s="269"/>
      <c r="GX38" s="269"/>
      <c r="GY38" s="269"/>
      <c r="GZ38" s="269"/>
      <c r="HA38" s="269"/>
      <c r="HB38" s="269"/>
      <c r="HD38" s="282"/>
      <c r="HE38" s="268"/>
      <c r="HF38" s="268"/>
      <c r="HG38" s="268"/>
      <c r="HH38" s="268"/>
      <c r="HI38" s="268"/>
      <c r="HJ38" s="268"/>
      <c r="HK38" s="268"/>
      <c r="HO38" s="282"/>
      <c r="HP38" s="268"/>
      <c r="HQ38" s="268"/>
      <c r="HR38" s="268"/>
      <c r="HS38" s="268"/>
      <c r="HT38" s="268"/>
      <c r="HU38" s="268"/>
      <c r="HV38" s="268"/>
      <c r="HY38" s="136"/>
      <c r="HZ38" s="137"/>
      <c r="IA38" s="137"/>
      <c r="IB38" s="137"/>
      <c r="IC38" s="137"/>
      <c r="ID38" s="137"/>
      <c r="IE38" s="137"/>
      <c r="IF38" s="137"/>
      <c r="IG38" s="137"/>
      <c r="IH38" s="137"/>
      <c r="II38" s="126"/>
      <c r="IJ38" s="134"/>
      <c r="IK38" s="134"/>
      <c r="IL38" s="134"/>
      <c r="IM38" s="134"/>
      <c r="IN38" s="134"/>
      <c r="IO38" s="134"/>
      <c r="IP38" s="138"/>
      <c r="IQ38" s="126"/>
      <c r="IR38" s="126"/>
      <c r="IS38" s="126"/>
      <c r="IT38" s="126"/>
      <c r="IU38" s="126"/>
      <c r="IV38" s="126"/>
      <c r="IW38" s="126"/>
      <c r="IX38" s="126"/>
      <c r="IY38" s="126"/>
      <c r="IZ38" s="126"/>
    </row>
    <row r="39" spans="2:261" ht="0.95" customHeight="1" x14ac:dyDescent="0.25">
      <c r="AI39" s="138"/>
      <c r="AJ39" s="139"/>
      <c r="AK39" s="139"/>
      <c r="AL39" s="139"/>
      <c r="AM39" s="139"/>
      <c r="AN39" s="139"/>
      <c r="AO39" s="139"/>
      <c r="AP39" s="139"/>
      <c r="AQ39" s="139"/>
      <c r="HB39" s="140"/>
      <c r="HD39" s="135"/>
      <c r="HG39" s="93"/>
      <c r="HH39" s="93"/>
      <c r="HI39" s="93"/>
      <c r="HJ39" s="93"/>
      <c r="HK39" s="93"/>
      <c r="HL39" s="93"/>
      <c r="HN39" s="93"/>
      <c r="HO39" s="93"/>
      <c r="HP39" s="93"/>
      <c r="HQ39" s="93"/>
      <c r="HS39" s="93"/>
      <c r="HT39" s="93"/>
      <c r="HU39" s="93"/>
      <c r="HV39" s="93"/>
      <c r="HW39" s="93"/>
      <c r="HX39" s="93"/>
    </row>
    <row r="40" spans="2:261" ht="0.95" customHeight="1" x14ac:dyDescent="0.25">
      <c r="B40" s="131"/>
      <c r="AK40" s="284"/>
      <c r="AL40" s="276"/>
      <c r="AM40" s="276"/>
      <c r="AN40" s="276"/>
      <c r="AO40" s="276"/>
      <c r="AP40" s="276"/>
      <c r="AQ40" s="276"/>
      <c r="AR40" s="276"/>
      <c r="AS40" s="276"/>
      <c r="AT40" s="276"/>
      <c r="AU40" s="276"/>
      <c r="AV40" s="276"/>
      <c r="AW40" s="276"/>
      <c r="AX40" s="276"/>
      <c r="AY40" s="276"/>
      <c r="AZ40" s="276"/>
      <c r="BA40" s="277"/>
      <c r="BB40" s="132"/>
      <c r="HD40" s="135"/>
      <c r="HE40" s="135"/>
      <c r="HF40" s="135"/>
      <c r="HG40" s="135"/>
      <c r="HH40" s="135"/>
      <c r="HI40" s="135"/>
      <c r="HJ40" s="135"/>
      <c r="HK40" s="135"/>
      <c r="HL40" s="135"/>
      <c r="HM40" s="135"/>
      <c r="HN40" s="135"/>
      <c r="HO40" s="135"/>
      <c r="HP40" s="135"/>
      <c r="HQ40" s="135"/>
      <c r="HR40" s="135"/>
      <c r="HS40" s="135"/>
      <c r="HT40" s="135"/>
      <c r="HU40" s="135"/>
      <c r="HV40" s="135"/>
      <c r="HW40" s="135"/>
      <c r="HX40" s="135"/>
      <c r="HY40" s="135"/>
      <c r="HZ40" s="135"/>
      <c r="IA40" s="135"/>
      <c r="IB40" s="135"/>
      <c r="IC40" s="135"/>
      <c r="ID40" s="135"/>
      <c r="IE40" s="135"/>
      <c r="IF40" s="135"/>
      <c r="IG40" s="135"/>
      <c r="IH40" s="135"/>
      <c r="II40" s="135"/>
      <c r="IJ40" s="135"/>
      <c r="IK40" s="135"/>
      <c r="IL40" s="135"/>
      <c r="IM40" s="135"/>
      <c r="IN40" s="135"/>
      <c r="IO40" s="135"/>
    </row>
    <row r="41" spans="2:261" ht="0.95" customHeight="1" x14ac:dyDescent="0.25">
      <c r="G41" s="138"/>
      <c r="H41" s="141"/>
      <c r="I41" s="141"/>
      <c r="J41" s="141"/>
      <c r="K41" s="141"/>
      <c r="L41" s="141"/>
      <c r="M41" s="141"/>
      <c r="N41" s="141"/>
      <c r="O41" s="141"/>
      <c r="P41" s="142"/>
      <c r="Q41" s="132"/>
      <c r="R41" s="132"/>
      <c r="S41" s="133"/>
      <c r="T41" s="133"/>
      <c r="AK41" s="269"/>
      <c r="AL41" s="288"/>
      <c r="AM41" s="288"/>
      <c r="AN41" s="288"/>
      <c r="AO41" s="288"/>
      <c r="AP41" s="288"/>
      <c r="AQ41" s="288"/>
      <c r="AR41" s="288"/>
      <c r="AS41" s="268"/>
      <c r="AT41" s="268"/>
      <c r="AU41" s="268"/>
      <c r="AV41" s="268"/>
      <c r="AW41" s="268"/>
      <c r="AX41" s="268"/>
      <c r="AY41" s="268"/>
      <c r="AZ41" s="268"/>
      <c r="BA41" s="268"/>
      <c r="HD41" s="285"/>
      <c r="HE41" s="258"/>
      <c r="HF41" s="258"/>
      <c r="HG41" s="258"/>
      <c r="HH41" s="258"/>
      <c r="HI41" s="258"/>
      <c r="HJ41" s="258"/>
      <c r="HK41" s="258"/>
      <c r="HL41" s="258"/>
      <c r="HM41" s="258"/>
      <c r="HN41" s="258"/>
      <c r="HO41" s="258"/>
      <c r="HP41" s="258"/>
      <c r="HQ41" s="258"/>
      <c r="HR41" s="258"/>
      <c r="HS41" s="258"/>
      <c r="HT41" s="258"/>
      <c r="HU41" s="258"/>
      <c r="HV41" s="258"/>
      <c r="HW41" s="258"/>
      <c r="HX41" s="134"/>
      <c r="HY41" s="272"/>
      <c r="HZ41" s="276"/>
      <c r="IA41" s="276"/>
      <c r="IB41" s="276"/>
      <c r="IC41" s="276"/>
      <c r="ID41" s="276"/>
      <c r="IE41" s="276"/>
      <c r="IF41" s="276"/>
      <c r="IG41" s="276"/>
      <c r="IH41" s="276"/>
      <c r="II41" s="275"/>
      <c r="IJ41" s="276"/>
      <c r="IK41" s="276"/>
      <c r="IL41" s="276"/>
      <c r="IM41" s="276"/>
      <c r="IN41" s="276"/>
      <c r="IO41" s="276"/>
      <c r="IP41" s="276"/>
    </row>
    <row r="42" spans="2:261" s="135" customFormat="1" ht="0.95" customHeight="1" x14ac:dyDescent="0.25"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K42" s="289"/>
      <c r="AL42" s="290"/>
      <c r="AM42" s="290"/>
      <c r="AN42" s="290"/>
      <c r="AO42" s="290"/>
      <c r="AP42" s="290"/>
      <c r="AQ42" s="290"/>
      <c r="AR42" s="290"/>
      <c r="AS42" s="290"/>
      <c r="AT42" s="290"/>
      <c r="AU42" s="290"/>
      <c r="AV42" s="290"/>
      <c r="AW42" s="290"/>
      <c r="AX42" s="290"/>
      <c r="AY42" s="290"/>
      <c r="AZ42" s="290"/>
      <c r="BA42" s="268"/>
      <c r="BB42" s="93"/>
      <c r="HD42" s="285"/>
      <c r="HE42" s="258"/>
      <c r="HF42" s="258"/>
      <c r="HG42" s="258"/>
      <c r="HH42" s="258"/>
      <c r="HI42" s="258"/>
      <c r="HJ42" s="258"/>
      <c r="HK42" s="258"/>
      <c r="HL42" s="258"/>
      <c r="HM42" s="258"/>
      <c r="HN42" s="258"/>
      <c r="HO42" s="258"/>
      <c r="HP42" s="258"/>
      <c r="HQ42" s="258"/>
      <c r="HR42" s="258"/>
      <c r="HS42" s="258"/>
      <c r="HT42" s="258"/>
      <c r="HU42" s="258"/>
      <c r="HV42" s="258"/>
      <c r="HW42" s="258"/>
      <c r="HY42" s="272"/>
      <c r="HZ42" s="276"/>
      <c r="IA42" s="276"/>
      <c r="IB42" s="276"/>
      <c r="IC42" s="276"/>
      <c r="ID42" s="276"/>
      <c r="IE42" s="276"/>
      <c r="IF42" s="276"/>
      <c r="IG42" s="276"/>
      <c r="IH42" s="276"/>
      <c r="II42" s="275"/>
      <c r="IJ42" s="276"/>
      <c r="IK42" s="276"/>
      <c r="IL42" s="276"/>
      <c r="IM42" s="276"/>
      <c r="IN42" s="276"/>
      <c r="IO42" s="276"/>
      <c r="IP42" s="276"/>
      <c r="IW42" s="126"/>
      <c r="IX42" s="126"/>
      <c r="IY42" s="126"/>
      <c r="IZ42" s="126"/>
      <c r="JA42" s="126"/>
    </row>
    <row r="43" spans="2:261" ht="0.95" customHeight="1" x14ac:dyDescent="0.25">
      <c r="B43" s="282"/>
      <c r="C43" s="268"/>
      <c r="D43" s="268"/>
      <c r="E43" s="268"/>
      <c r="F43" s="268"/>
      <c r="G43" s="268"/>
      <c r="H43" s="268"/>
      <c r="I43" s="268"/>
      <c r="J43" s="285"/>
      <c r="K43" s="274"/>
      <c r="L43" s="274"/>
      <c r="M43" s="274"/>
      <c r="N43" s="274"/>
      <c r="O43" s="274"/>
      <c r="P43" s="274"/>
      <c r="Q43" s="274"/>
      <c r="R43" s="274"/>
      <c r="S43" s="274"/>
      <c r="T43" s="274"/>
      <c r="U43" s="274"/>
      <c r="V43" s="274"/>
      <c r="W43" s="274"/>
      <c r="X43" s="274"/>
      <c r="Y43" s="274"/>
      <c r="Z43" s="274"/>
      <c r="AA43" s="274"/>
      <c r="AB43" s="274"/>
      <c r="AC43" s="274"/>
      <c r="AD43" s="274"/>
      <c r="AE43" s="274"/>
      <c r="AF43" s="274"/>
      <c r="AG43" s="274"/>
      <c r="AH43" s="274"/>
      <c r="AI43" s="274"/>
      <c r="AJ43" s="274"/>
      <c r="AK43" s="274"/>
      <c r="AL43" s="274"/>
      <c r="AM43" s="274"/>
      <c r="AN43" s="274"/>
      <c r="AO43" s="274"/>
      <c r="AP43" s="274"/>
      <c r="AQ43" s="274"/>
      <c r="AR43" s="274"/>
      <c r="AS43" s="274"/>
      <c r="AU43" s="286"/>
      <c r="AV43" s="287"/>
      <c r="AW43" s="287"/>
      <c r="AX43" s="287"/>
      <c r="AY43" s="279"/>
      <c r="AZ43" s="279"/>
      <c r="BA43" s="279"/>
      <c r="BB43" s="93"/>
      <c r="HD43" s="285"/>
      <c r="HE43" s="258"/>
      <c r="HF43" s="258"/>
      <c r="HG43" s="258"/>
      <c r="HH43" s="258"/>
      <c r="HI43" s="258"/>
      <c r="HJ43" s="258"/>
      <c r="HK43" s="258"/>
      <c r="HL43" s="258"/>
      <c r="HM43" s="258"/>
      <c r="HN43" s="258"/>
      <c r="HO43" s="258"/>
      <c r="HP43" s="258"/>
      <c r="HQ43" s="258"/>
      <c r="HR43" s="258"/>
      <c r="HS43" s="258"/>
      <c r="HT43" s="258"/>
      <c r="HU43" s="258"/>
      <c r="HV43" s="258"/>
      <c r="HW43" s="258"/>
      <c r="HX43" s="134"/>
      <c r="HY43" s="275"/>
      <c r="HZ43" s="276"/>
      <c r="IA43" s="276"/>
      <c r="IB43" s="276"/>
      <c r="IC43" s="276"/>
      <c r="ID43" s="276"/>
      <c r="IE43" s="276"/>
      <c r="IF43" s="276"/>
      <c r="IG43" s="276"/>
      <c r="IH43" s="276"/>
      <c r="II43" s="275"/>
      <c r="IJ43" s="276"/>
      <c r="IK43" s="276"/>
      <c r="IL43" s="276"/>
      <c r="IM43" s="276"/>
      <c r="IN43" s="276"/>
      <c r="IO43" s="276"/>
      <c r="IP43" s="276"/>
      <c r="JA43" s="93"/>
    </row>
    <row r="44" spans="2:261" ht="0.95" customHeight="1" x14ac:dyDescent="0.25">
      <c r="B44" s="268"/>
      <c r="C44" s="268"/>
      <c r="D44" s="268"/>
      <c r="E44" s="268"/>
      <c r="F44" s="268"/>
      <c r="G44" s="268"/>
      <c r="H44" s="268"/>
      <c r="I44" s="268"/>
      <c r="J44" s="268"/>
      <c r="K44" s="268"/>
      <c r="L44" s="268"/>
      <c r="M44" s="268"/>
      <c r="N44" s="268"/>
      <c r="O44" s="268"/>
      <c r="P44" s="268"/>
      <c r="Q44" s="268"/>
      <c r="R44" s="268"/>
      <c r="S44" s="268"/>
      <c r="T44" s="268"/>
      <c r="U44" s="268"/>
      <c r="V44" s="268"/>
      <c r="W44" s="268"/>
      <c r="X44" s="268"/>
      <c r="Y44" s="268"/>
      <c r="Z44" s="268"/>
      <c r="AA44" s="268"/>
      <c r="AB44" s="268"/>
      <c r="AC44" s="268"/>
      <c r="AD44" s="268"/>
      <c r="AE44" s="268"/>
      <c r="AF44" s="268"/>
      <c r="AG44" s="268"/>
      <c r="AH44" s="268"/>
      <c r="AI44" s="268"/>
      <c r="AJ44" s="268"/>
      <c r="AK44" s="268"/>
      <c r="AL44" s="268"/>
      <c r="AM44" s="268"/>
      <c r="AN44" s="268"/>
      <c r="AO44" s="268"/>
      <c r="AP44" s="268"/>
      <c r="AQ44" s="268"/>
      <c r="AR44" s="268"/>
      <c r="AS44" s="268"/>
      <c r="AU44" s="287"/>
      <c r="AV44" s="287"/>
      <c r="AW44" s="287"/>
      <c r="AX44" s="287"/>
      <c r="AY44" s="279"/>
      <c r="AZ44" s="279"/>
      <c r="BA44" s="279"/>
      <c r="BB44" s="93"/>
      <c r="HD44" s="258"/>
      <c r="HE44" s="258"/>
      <c r="HF44" s="258"/>
      <c r="HG44" s="258"/>
      <c r="HH44" s="258"/>
      <c r="HI44" s="258"/>
      <c r="HJ44" s="258"/>
      <c r="HK44" s="258"/>
      <c r="HL44" s="258"/>
      <c r="HM44" s="258"/>
      <c r="HN44" s="258"/>
      <c r="HO44" s="258"/>
      <c r="HP44" s="258"/>
      <c r="HQ44" s="258"/>
      <c r="HR44" s="258"/>
      <c r="HS44" s="258"/>
      <c r="HT44" s="258"/>
      <c r="HU44" s="258"/>
      <c r="HV44" s="258"/>
      <c r="HW44" s="258"/>
      <c r="HX44" s="134"/>
      <c r="HY44" s="276"/>
      <c r="HZ44" s="276"/>
      <c r="IA44" s="276"/>
      <c r="IB44" s="276"/>
      <c r="IC44" s="276"/>
      <c r="ID44" s="276"/>
      <c r="IE44" s="276"/>
      <c r="IF44" s="276"/>
      <c r="IG44" s="276"/>
      <c r="IH44" s="276"/>
      <c r="II44" s="276"/>
      <c r="IJ44" s="276"/>
      <c r="IK44" s="276"/>
      <c r="IL44" s="276"/>
      <c r="IM44" s="276"/>
      <c r="IN44" s="276"/>
      <c r="IO44" s="276"/>
      <c r="IP44" s="276"/>
    </row>
    <row r="45" spans="2:261" s="135" customFormat="1" ht="0.95" customHeight="1" x14ac:dyDescent="0.25">
      <c r="B45" s="126"/>
      <c r="C45" s="126"/>
      <c r="D45" s="126"/>
      <c r="E45" s="126"/>
      <c r="F45" s="126"/>
      <c r="G45" s="126"/>
      <c r="H45" s="126"/>
      <c r="I45" s="126"/>
      <c r="J45" s="285"/>
      <c r="K45" s="274"/>
      <c r="L45" s="274"/>
      <c r="M45" s="274"/>
      <c r="N45" s="274"/>
      <c r="O45" s="274"/>
      <c r="P45" s="274"/>
      <c r="Q45" s="274"/>
      <c r="R45" s="274"/>
      <c r="S45" s="274"/>
      <c r="T45" s="274"/>
      <c r="U45" s="274"/>
      <c r="V45" s="274"/>
      <c r="W45" s="274"/>
      <c r="X45" s="274"/>
      <c r="Y45" s="274"/>
      <c r="Z45" s="274"/>
      <c r="AA45" s="274"/>
      <c r="AB45" s="274"/>
      <c r="AC45" s="274"/>
      <c r="AD45" s="274"/>
      <c r="AE45" s="274"/>
      <c r="AF45" s="274"/>
      <c r="AG45" s="274"/>
      <c r="AH45" s="274"/>
      <c r="AI45" s="274"/>
      <c r="AJ45" s="274"/>
      <c r="AK45" s="274"/>
      <c r="AL45" s="274"/>
      <c r="AM45" s="274"/>
      <c r="AN45" s="274"/>
      <c r="AO45" s="274"/>
      <c r="AP45" s="274"/>
      <c r="AQ45" s="274"/>
      <c r="AR45" s="274"/>
      <c r="AS45" s="274"/>
      <c r="AU45" s="286"/>
      <c r="AV45" s="287"/>
      <c r="AW45" s="287"/>
      <c r="AX45" s="287"/>
      <c r="AY45" s="279"/>
      <c r="AZ45" s="279"/>
      <c r="BA45" s="279"/>
      <c r="BB45" s="93"/>
      <c r="BC45" s="269"/>
      <c r="BD45" s="269"/>
      <c r="BE45" s="269"/>
      <c r="BF45" s="269"/>
      <c r="BG45" s="269"/>
      <c r="BH45" s="269"/>
      <c r="BI45" s="269"/>
      <c r="BJ45" s="269"/>
      <c r="BK45" s="269"/>
      <c r="BL45" s="269"/>
      <c r="BM45" s="269"/>
      <c r="BN45" s="269"/>
      <c r="BO45" s="269"/>
      <c r="BP45" s="269"/>
      <c r="BQ45" s="269"/>
      <c r="BR45" s="269"/>
      <c r="BS45" s="269"/>
      <c r="BT45" s="269"/>
      <c r="BU45" s="269"/>
      <c r="BV45" s="269"/>
      <c r="BW45" s="269"/>
      <c r="BX45" s="269"/>
      <c r="BY45" s="269"/>
      <c r="BZ45" s="269"/>
      <c r="CA45" s="269"/>
      <c r="CB45" s="269"/>
      <c r="CC45" s="269"/>
      <c r="CD45" s="269"/>
      <c r="CE45" s="269"/>
      <c r="CF45" s="269"/>
      <c r="CG45" s="269"/>
      <c r="CH45" s="269"/>
      <c r="CI45" s="269"/>
      <c r="CJ45" s="269"/>
      <c r="CK45" s="269"/>
      <c r="CL45" s="269"/>
      <c r="CM45" s="269"/>
      <c r="CN45" s="269"/>
      <c r="CO45" s="269"/>
      <c r="CP45" s="269"/>
      <c r="CQ45" s="269"/>
      <c r="CR45" s="269"/>
      <c r="CS45" s="269"/>
      <c r="CT45" s="269"/>
      <c r="CU45" s="269"/>
      <c r="CV45" s="269"/>
      <c r="CW45" s="269"/>
      <c r="CX45" s="269"/>
      <c r="CY45" s="269"/>
      <c r="CZ45" s="269"/>
      <c r="DA45" s="269"/>
      <c r="DB45" s="269"/>
      <c r="DC45" s="269"/>
      <c r="DD45" s="269"/>
      <c r="DE45" s="269"/>
      <c r="DF45" s="269"/>
      <c r="DG45" s="269"/>
      <c r="DH45" s="269"/>
      <c r="DI45" s="269"/>
      <c r="DJ45" s="269"/>
      <c r="DK45" s="269"/>
      <c r="DL45" s="269"/>
      <c r="DM45" s="269"/>
      <c r="DN45" s="269"/>
      <c r="DO45" s="269"/>
      <c r="DP45" s="269"/>
      <c r="DQ45" s="269"/>
      <c r="DR45" s="269"/>
      <c r="DS45" s="269"/>
      <c r="DT45" s="269"/>
      <c r="DU45" s="269"/>
      <c r="DV45" s="269"/>
      <c r="DW45" s="269"/>
      <c r="DX45" s="269"/>
      <c r="DY45" s="269"/>
      <c r="DZ45" s="269"/>
      <c r="EA45" s="269"/>
      <c r="EB45" s="269"/>
      <c r="EC45" s="269"/>
      <c r="ED45" s="269"/>
      <c r="EE45" s="269"/>
      <c r="EF45" s="269"/>
      <c r="EG45" s="269"/>
      <c r="EH45" s="269"/>
      <c r="EI45" s="269"/>
      <c r="EJ45" s="269"/>
      <c r="EK45" s="269"/>
      <c r="EL45" s="269"/>
      <c r="EM45" s="269"/>
      <c r="EN45" s="269"/>
      <c r="EO45" s="269"/>
      <c r="EP45" s="269"/>
      <c r="EQ45" s="269"/>
      <c r="ER45" s="269"/>
      <c r="ES45" s="269"/>
      <c r="ET45" s="269"/>
      <c r="EU45" s="269"/>
      <c r="EV45" s="269"/>
      <c r="EW45" s="269"/>
      <c r="EX45" s="269"/>
      <c r="EY45" s="269"/>
      <c r="EZ45" s="269"/>
      <c r="FA45" s="269"/>
      <c r="FB45" s="269"/>
      <c r="FC45" s="269"/>
      <c r="FD45" s="269"/>
      <c r="FE45" s="269"/>
      <c r="FF45" s="269"/>
      <c r="FG45" s="269"/>
      <c r="FH45" s="269"/>
      <c r="FI45" s="269"/>
      <c r="FJ45" s="269"/>
      <c r="FK45" s="269"/>
      <c r="FL45" s="269"/>
      <c r="FM45" s="269"/>
      <c r="FN45" s="269"/>
      <c r="FO45" s="269"/>
      <c r="FP45" s="269"/>
      <c r="FQ45" s="269"/>
      <c r="FR45" s="269"/>
      <c r="FS45" s="269"/>
      <c r="FT45" s="269"/>
      <c r="FU45" s="269"/>
      <c r="FV45" s="269"/>
      <c r="FW45" s="269"/>
      <c r="FX45" s="269"/>
      <c r="FY45" s="269"/>
      <c r="FZ45" s="269"/>
      <c r="GA45" s="269"/>
      <c r="GB45" s="269"/>
      <c r="GC45" s="269"/>
      <c r="GD45" s="269"/>
      <c r="GE45" s="269"/>
      <c r="GF45" s="269"/>
      <c r="GG45" s="269"/>
      <c r="GH45" s="269"/>
      <c r="GI45" s="269"/>
      <c r="GJ45" s="269"/>
      <c r="GK45" s="269"/>
      <c r="GL45" s="269"/>
      <c r="GM45" s="269"/>
      <c r="GN45" s="269"/>
      <c r="GO45" s="269"/>
      <c r="GP45" s="269"/>
      <c r="GQ45" s="269"/>
      <c r="GR45" s="269"/>
      <c r="GS45" s="269"/>
      <c r="GT45" s="269"/>
      <c r="GU45" s="269"/>
      <c r="GV45" s="269"/>
      <c r="GW45" s="269"/>
      <c r="GX45" s="269"/>
      <c r="GY45" s="269"/>
      <c r="GZ45" s="269"/>
      <c r="HA45" s="269"/>
      <c r="HB45" s="269"/>
      <c r="HD45" s="282"/>
      <c r="HE45" s="268"/>
      <c r="HF45" s="268"/>
      <c r="HG45" s="268"/>
      <c r="HH45" s="268"/>
      <c r="HI45" s="268"/>
      <c r="HJ45" s="268"/>
      <c r="HK45" s="268"/>
      <c r="HO45" s="282"/>
      <c r="HP45" s="268"/>
      <c r="HQ45" s="268"/>
      <c r="HR45" s="268"/>
      <c r="HS45" s="268"/>
      <c r="HT45" s="268"/>
      <c r="HU45" s="268"/>
      <c r="HV45" s="268"/>
      <c r="HY45" s="136"/>
      <c r="HZ45" s="137"/>
      <c r="IA45" s="137"/>
      <c r="IB45" s="137"/>
      <c r="IC45" s="137"/>
      <c r="ID45" s="137"/>
      <c r="IE45" s="137"/>
      <c r="IF45" s="137"/>
      <c r="IG45" s="137"/>
      <c r="IH45" s="137"/>
      <c r="II45" s="126"/>
      <c r="IJ45" s="134"/>
      <c r="IK45" s="134"/>
      <c r="IL45" s="134"/>
      <c r="IM45" s="134"/>
      <c r="IN45" s="134"/>
      <c r="IO45" s="134"/>
      <c r="IP45" s="138"/>
      <c r="IQ45" s="126"/>
      <c r="IR45" s="126"/>
      <c r="IS45" s="126"/>
      <c r="IT45" s="126"/>
      <c r="IU45" s="126"/>
      <c r="IV45" s="126"/>
      <c r="IW45" s="126"/>
      <c r="IX45" s="126"/>
      <c r="IY45" s="126"/>
      <c r="IZ45" s="126"/>
    </row>
    <row r="46" spans="2:261" ht="0.95" customHeight="1" x14ac:dyDescent="0.25">
      <c r="AI46" s="138"/>
      <c r="AJ46" s="139"/>
      <c r="AK46" s="139"/>
      <c r="AL46" s="139"/>
      <c r="AM46" s="139"/>
      <c r="AN46" s="139"/>
      <c r="AO46" s="139"/>
      <c r="AP46" s="139"/>
      <c r="AQ46" s="139"/>
      <c r="HB46" s="140"/>
      <c r="HD46" s="135"/>
      <c r="HG46" s="93"/>
      <c r="HH46" s="93"/>
      <c r="HI46" s="93"/>
      <c r="HJ46" s="93"/>
      <c r="HK46" s="93"/>
      <c r="HL46" s="93"/>
      <c r="HN46" s="93"/>
      <c r="HO46" s="93"/>
      <c r="HP46" s="93"/>
      <c r="HQ46" s="93"/>
      <c r="HS46" s="93"/>
      <c r="HT46" s="93"/>
      <c r="HU46" s="93"/>
      <c r="HV46" s="93"/>
      <c r="HW46" s="93"/>
      <c r="HX46" s="93"/>
    </row>
    <row r="47" spans="2:261" ht="0.95" customHeight="1" x14ac:dyDescent="0.25">
      <c r="B47" s="105" t="s">
        <v>33</v>
      </c>
      <c r="AJ47" s="138"/>
      <c r="AK47" s="139"/>
      <c r="AL47" s="139"/>
      <c r="AM47" s="139"/>
      <c r="AN47" s="139"/>
      <c r="AO47" s="139"/>
      <c r="AP47" s="139"/>
      <c r="AQ47" s="139"/>
      <c r="AR47" s="139"/>
      <c r="EN47" s="135"/>
      <c r="FY47" s="291" t="s">
        <v>34</v>
      </c>
      <c r="FZ47" s="291"/>
      <c r="GA47" s="291"/>
      <c r="GB47" s="291"/>
      <c r="GC47" s="291"/>
      <c r="GD47" s="291"/>
      <c r="GE47" s="291"/>
      <c r="GF47" s="291"/>
      <c r="GG47" s="291"/>
      <c r="GH47" s="291"/>
      <c r="GI47" s="291"/>
      <c r="GJ47" s="291"/>
      <c r="GK47" s="291"/>
      <c r="GL47" s="291"/>
      <c r="GM47" s="291"/>
      <c r="GN47" s="291"/>
      <c r="GO47" s="291"/>
      <c r="GP47" s="291"/>
      <c r="GQ47" s="291"/>
      <c r="GR47" s="291"/>
      <c r="GS47" s="291"/>
      <c r="GT47" s="291"/>
      <c r="GU47" s="291"/>
      <c r="GV47" s="291"/>
    </row>
    <row r="48" spans="2:261" ht="0.95" customHeight="1" x14ac:dyDescent="0.2">
      <c r="B48" s="126" t="s">
        <v>22</v>
      </c>
      <c r="AI48" s="138"/>
      <c r="AJ48" s="139"/>
      <c r="AK48" s="139"/>
      <c r="AL48" s="139"/>
      <c r="AM48" s="139"/>
      <c r="AN48" s="139"/>
      <c r="AO48" s="139"/>
      <c r="AP48" s="139"/>
      <c r="AQ48" s="139"/>
      <c r="EM48" s="135"/>
    </row>
    <row r="50" spans="35:143" ht="0.95" customHeight="1" x14ac:dyDescent="0.2">
      <c r="AI50" s="138"/>
      <c r="AJ50" s="139"/>
      <c r="AK50" s="139"/>
      <c r="AL50" s="139"/>
      <c r="AM50" s="139"/>
      <c r="AN50" s="139"/>
      <c r="AO50" s="139"/>
      <c r="AP50" s="139"/>
      <c r="AQ50" s="139"/>
      <c r="EM50" s="135"/>
    </row>
    <row r="58" spans="35:143" ht="0.95" customHeight="1" x14ac:dyDescent="0.2">
      <c r="AI58" s="138"/>
      <c r="AJ58" s="139"/>
      <c r="AK58" s="139"/>
      <c r="AL58" s="139"/>
      <c r="AM58" s="139"/>
      <c r="AN58" s="139"/>
      <c r="AO58" s="139"/>
      <c r="AP58" s="139"/>
      <c r="AQ58" s="139"/>
      <c r="EM58" s="135"/>
    </row>
    <row r="59" spans="35:143" ht="0.95" customHeight="1" x14ac:dyDescent="0.2">
      <c r="AI59" s="138"/>
      <c r="AJ59" s="139"/>
      <c r="AK59" s="139"/>
      <c r="AL59" s="139"/>
      <c r="AM59" s="139"/>
      <c r="AN59" s="139"/>
      <c r="AO59" s="139"/>
      <c r="AP59" s="139"/>
      <c r="AQ59" s="139"/>
      <c r="EM59" s="135"/>
    </row>
    <row r="60" spans="35:143" ht="0.95" customHeight="1" x14ac:dyDescent="0.2">
      <c r="AI60" s="138"/>
      <c r="AJ60" s="139"/>
      <c r="AK60" s="139"/>
      <c r="AL60" s="139"/>
      <c r="AM60" s="139"/>
      <c r="AN60" s="139"/>
      <c r="AO60" s="139"/>
      <c r="AP60" s="139"/>
      <c r="AQ60" s="139"/>
      <c r="EM60" s="135"/>
    </row>
    <row r="61" spans="35:143" ht="0.95" customHeight="1" x14ac:dyDescent="0.2">
      <c r="AI61" s="138"/>
      <c r="AJ61" s="139"/>
      <c r="AK61" s="139"/>
      <c r="AL61" s="139"/>
      <c r="AM61" s="139"/>
      <c r="AN61" s="139"/>
      <c r="AO61" s="139"/>
      <c r="AP61" s="139"/>
      <c r="AQ61" s="139"/>
    </row>
    <row r="62" spans="35:143" ht="0.95" customHeight="1" x14ac:dyDescent="0.2">
      <c r="AI62" s="138"/>
      <c r="AJ62" s="139"/>
      <c r="AK62" s="139"/>
      <c r="AL62" s="139"/>
      <c r="AM62" s="139"/>
      <c r="AN62" s="139"/>
      <c r="AO62" s="139"/>
      <c r="AP62" s="139"/>
      <c r="AQ62" s="139"/>
      <c r="EM62" s="135"/>
    </row>
    <row r="63" spans="35:143" ht="0.95" customHeight="1" x14ac:dyDescent="0.2">
      <c r="AI63" s="138"/>
      <c r="AJ63" s="139"/>
      <c r="AK63" s="139"/>
      <c r="AL63" s="139"/>
      <c r="AM63" s="139"/>
      <c r="AN63" s="139"/>
      <c r="AO63" s="139"/>
      <c r="AP63" s="139"/>
      <c r="AQ63" s="139"/>
      <c r="EM63" s="135"/>
    </row>
    <row r="64" spans="35:143" ht="0.95" customHeight="1" x14ac:dyDescent="0.2">
      <c r="AI64" s="138"/>
      <c r="AJ64" s="139"/>
      <c r="AK64" s="139"/>
      <c r="AL64" s="139"/>
      <c r="AM64" s="139"/>
      <c r="AN64" s="139"/>
      <c r="AO64" s="139"/>
      <c r="AP64" s="139"/>
      <c r="AQ64" s="139"/>
      <c r="EM64" s="135"/>
    </row>
    <row r="65" spans="35:143" ht="0.95" customHeight="1" x14ac:dyDescent="0.2">
      <c r="AI65" s="138"/>
      <c r="AJ65" s="139"/>
      <c r="AK65" s="139"/>
      <c r="AL65" s="139"/>
      <c r="AM65" s="139"/>
      <c r="AN65" s="139"/>
      <c r="AO65" s="139"/>
      <c r="AP65" s="139"/>
      <c r="AQ65" s="139"/>
      <c r="EM65" s="135"/>
    </row>
    <row r="69" spans="35:143" ht="0.95" customHeight="1" x14ac:dyDescent="0.2">
      <c r="AI69" s="138"/>
      <c r="AJ69" s="139"/>
      <c r="AK69" s="139"/>
      <c r="AL69" s="139"/>
      <c r="AM69" s="139"/>
      <c r="AN69" s="139"/>
      <c r="AO69" s="139"/>
      <c r="AP69" s="139"/>
      <c r="AQ69" s="139"/>
      <c r="EM69" s="135"/>
    </row>
    <row r="101" spans="197:197" ht="0.95" customHeight="1" x14ac:dyDescent="0.2">
      <c r="GO101" s="143"/>
    </row>
    <row r="102" spans="197:197" ht="0.95" customHeight="1" x14ac:dyDescent="0.2">
      <c r="GO102" s="143"/>
    </row>
    <row r="103" spans="197:197" ht="0.95" customHeight="1" x14ac:dyDescent="0.2">
      <c r="GO103" s="143"/>
    </row>
    <row r="104" spans="197:197" ht="0.95" customHeight="1" x14ac:dyDescent="0.2">
      <c r="GO104" s="143"/>
    </row>
    <row r="105" spans="197:197" ht="0.95" customHeight="1" x14ac:dyDescent="0.2">
      <c r="GO105" s="143"/>
    </row>
    <row r="106" spans="197:197" ht="0.95" customHeight="1" x14ac:dyDescent="0.2">
      <c r="GO106" s="143"/>
    </row>
    <row r="107" spans="197:197" ht="0.95" customHeight="1" x14ac:dyDescent="0.2">
      <c r="GO107" s="143"/>
    </row>
    <row r="108" spans="197:197" ht="0.95" customHeight="1" x14ac:dyDescent="0.2">
      <c r="GO108" s="143"/>
    </row>
    <row r="109" spans="197:197" ht="0.95" customHeight="1" x14ac:dyDescent="0.2">
      <c r="GO109" s="143"/>
    </row>
    <row r="110" spans="197:197" ht="0.95" customHeight="1" x14ac:dyDescent="0.2">
      <c r="GO110" s="143"/>
    </row>
    <row r="111" spans="197:197" ht="0.95" customHeight="1" x14ac:dyDescent="0.2">
      <c r="GO111" s="143"/>
    </row>
    <row r="112" spans="197:197" ht="0.95" customHeight="1" x14ac:dyDescent="0.2">
      <c r="GO112" s="143"/>
    </row>
    <row r="113" spans="197:197" ht="0.95" customHeight="1" x14ac:dyDescent="0.2">
      <c r="GO113" s="143"/>
    </row>
    <row r="114" spans="197:197" ht="0.95" customHeight="1" x14ac:dyDescent="0.2">
      <c r="GO114" s="143"/>
    </row>
    <row r="115" spans="197:197" ht="0.95" customHeight="1" x14ac:dyDescent="0.2">
      <c r="GO115" s="143"/>
    </row>
    <row r="116" spans="197:197" ht="0.95" customHeight="1" x14ac:dyDescent="0.2">
      <c r="GO116" s="143"/>
    </row>
    <row r="117" spans="197:197" ht="0.95" customHeight="1" x14ac:dyDescent="0.2">
      <c r="GO117" s="143"/>
    </row>
    <row r="118" spans="197:197" ht="0.95" customHeight="1" x14ac:dyDescent="0.2">
      <c r="GO118" s="143"/>
    </row>
    <row r="119" spans="197:197" ht="0.95" customHeight="1" x14ac:dyDescent="0.2">
      <c r="GO119" s="143"/>
    </row>
    <row r="120" spans="197:197" ht="0.95" customHeight="1" x14ac:dyDescent="0.2">
      <c r="GO120" s="143"/>
    </row>
    <row r="121" spans="197:197" ht="0.95" customHeight="1" x14ac:dyDescent="0.2">
      <c r="GO121" s="143"/>
    </row>
    <row r="122" spans="197:197" ht="0.95" customHeight="1" x14ac:dyDescent="0.2">
      <c r="GO122" s="143"/>
    </row>
    <row r="123" spans="197:197" ht="0.95" customHeight="1" x14ac:dyDescent="0.2">
      <c r="GO123" s="143"/>
    </row>
    <row r="124" spans="197:197" ht="0.95" customHeight="1" x14ac:dyDescent="0.2">
      <c r="GO124" s="143"/>
    </row>
    <row r="125" spans="197:197" ht="0.95" customHeight="1" x14ac:dyDescent="0.2">
      <c r="GO125" s="143"/>
    </row>
    <row r="126" spans="197:197" ht="0.95" customHeight="1" x14ac:dyDescent="0.2">
      <c r="GO126" s="143"/>
    </row>
    <row r="127" spans="197:197" ht="0.95" customHeight="1" x14ac:dyDescent="0.2">
      <c r="GO127" s="143"/>
    </row>
    <row r="128" spans="197:197" ht="0.95" customHeight="1" x14ac:dyDescent="0.2">
      <c r="GO128" s="143"/>
    </row>
    <row r="129" spans="197:197" ht="0.95" customHeight="1" x14ac:dyDescent="0.2">
      <c r="GO129" s="143"/>
    </row>
    <row r="130" spans="197:197" ht="0.95" customHeight="1" x14ac:dyDescent="0.2">
      <c r="GO130" s="143"/>
    </row>
    <row r="131" spans="197:197" ht="0.95" customHeight="1" x14ac:dyDescent="0.2">
      <c r="GO131" s="143"/>
    </row>
    <row r="132" spans="197:197" ht="0.95" customHeight="1" x14ac:dyDescent="0.2">
      <c r="GO132" s="143"/>
    </row>
    <row r="133" spans="197:197" ht="0.95" customHeight="1" x14ac:dyDescent="0.2">
      <c r="GO133" s="143"/>
    </row>
    <row r="134" spans="197:197" ht="0.95" customHeight="1" x14ac:dyDescent="0.2">
      <c r="GO134" s="143"/>
    </row>
    <row r="135" spans="197:197" ht="0.95" customHeight="1" x14ac:dyDescent="0.2">
      <c r="GO135" s="143"/>
    </row>
    <row r="136" spans="197:197" ht="0.95" customHeight="1" x14ac:dyDescent="0.2">
      <c r="GO136" s="143"/>
    </row>
    <row r="137" spans="197:197" ht="0.95" customHeight="1" x14ac:dyDescent="0.2">
      <c r="GO137" s="143"/>
    </row>
    <row r="138" spans="197:197" ht="0.95" customHeight="1" x14ac:dyDescent="0.2">
      <c r="GO138" s="143"/>
    </row>
    <row r="139" spans="197:197" ht="0.95" customHeight="1" x14ac:dyDescent="0.2">
      <c r="GO139" s="143"/>
    </row>
    <row r="140" spans="197:197" ht="0.95" customHeight="1" x14ac:dyDescent="0.2">
      <c r="GO140" s="143"/>
    </row>
    <row r="141" spans="197:197" ht="0.95" customHeight="1" x14ac:dyDescent="0.2">
      <c r="GO141" s="143"/>
    </row>
    <row r="142" spans="197:197" ht="0.95" customHeight="1" x14ac:dyDescent="0.2">
      <c r="GO142" s="143"/>
    </row>
    <row r="143" spans="197:197" ht="0.95" customHeight="1" x14ac:dyDescent="0.2">
      <c r="GO143" s="143"/>
    </row>
    <row r="144" spans="197:197" ht="0.95" customHeight="1" x14ac:dyDescent="0.2">
      <c r="GO144" s="143"/>
    </row>
    <row r="145" spans="197:197" ht="0.95" customHeight="1" x14ac:dyDescent="0.2">
      <c r="GO145" s="143"/>
    </row>
    <row r="146" spans="197:197" ht="0.95" customHeight="1" x14ac:dyDescent="0.2">
      <c r="GO146" s="143"/>
    </row>
    <row r="147" spans="197:197" ht="0.95" customHeight="1" x14ac:dyDescent="0.2">
      <c r="GO147" s="143"/>
    </row>
    <row r="148" spans="197:197" ht="0.95" customHeight="1" x14ac:dyDescent="0.2">
      <c r="GO148" s="143"/>
    </row>
    <row r="149" spans="197:197" ht="0.95" customHeight="1" x14ac:dyDescent="0.2">
      <c r="GO149" s="143"/>
    </row>
    <row r="150" spans="197:197" ht="0.95" customHeight="1" x14ac:dyDescent="0.2">
      <c r="GO150" s="143"/>
    </row>
    <row r="151" spans="197:197" ht="0.95" customHeight="1" x14ac:dyDescent="0.2">
      <c r="GO151" s="143"/>
    </row>
    <row r="152" spans="197:197" ht="0.95" customHeight="1" x14ac:dyDescent="0.2">
      <c r="GO152" s="143"/>
    </row>
    <row r="153" spans="197:197" ht="0.95" customHeight="1" x14ac:dyDescent="0.2">
      <c r="GO153" s="143"/>
    </row>
    <row r="154" spans="197:197" ht="0.95" customHeight="1" x14ac:dyDescent="0.2">
      <c r="GO154" s="143"/>
    </row>
    <row r="155" spans="197:197" ht="0.95" customHeight="1" x14ac:dyDescent="0.2">
      <c r="GO155" s="143"/>
    </row>
    <row r="156" spans="197:197" ht="0.95" customHeight="1" x14ac:dyDescent="0.2">
      <c r="GO156" s="143"/>
    </row>
    <row r="157" spans="197:197" ht="0.95" customHeight="1" x14ac:dyDescent="0.2">
      <c r="GO157" s="143"/>
    </row>
    <row r="158" spans="197:197" ht="0.95" customHeight="1" x14ac:dyDescent="0.2">
      <c r="GO158" s="143"/>
    </row>
    <row r="159" spans="197:197" ht="0.95" customHeight="1" x14ac:dyDescent="0.2">
      <c r="GO159" s="143"/>
    </row>
    <row r="160" spans="197:197" ht="0.95" customHeight="1" x14ac:dyDescent="0.2">
      <c r="GO160" s="143"/>
    </row>
    <row r="161" spans="197:197" ht="0.95" customHeight="1" x14ac:dyDescent="0.2">
      <c r="GO161" s="143"/>
    </row>
    <row r="162" spans="197:197" ht="0.95" customHeight="1" x14ac:dyDescent="0.2">
      <c r="GO162" s="143"/>
    </row>
    <row r="163" spans="197:197" ht="0.95" customHeight="1" x14ac:dyDescent="0.2">
      <c r="GO163" s="143"/>
    </row>
    <row r="164" spans="197:197" ht="0.95" customHeight="1" x14ac:dyDescent="0.2">
      <c r="GO164" s="143"/>
    </row>
    <row r="165" spans="197:197" ht="0.95" customHeight="1" x14ac:dyDescent="0.2">
      <c r="GO165" s="143"/>
    </row>
    <row r="166" spans="197:197" ht="0.95" customHeight="1" x14ac:dyDescent="0.2">
      <c r="GO166" s="143"/>
    </row>
    <row r="167" spans="197:197" ht="0.95" customHeight="1" x14ac:dyDescent="0.2">
      <c r="GO167" s="143"/>
    </row>
    <row r="168" spans="197:197" ht="0.95" customHeight="1" x14ac:dyDescent="0.2">
      <c r="GO168" s="143"/>
    </row>
    <row r="169" spans="197:197" ht="0.95" customHeight="1" x14ac:dyDescent="0.2">
      <c r="GO169" s="143"/>
    </row>
    <row r="170" spans="197:197" ht="0.95" customHeight="1" x14ac:dyDescent="0.2">
      <c r="GO170" s="143"/>
    </row>
    <row r="171" spans="197:197" ht="0.95" customHeight="1" x14ac:dyDescent="0.2">
      <c r="GO171" s="143"/>
    </row>
    <row r="172" spans="197:197" ht="0.95" customHeight="1" x14ac:dyDescent="0.2">
      <c r="GO172" s="143"/>
    </row>
    <row r="173" spans="197:197" ht="0.95" customHeight="1" x14ac:dyDescent="0.2">
      <c r="GO173" s="143"/>
    </row>
    <row r="174" spans="197:197" ht="0.95" customHeight="1" x14ac:dyDescent="0.2">
      <c r="GO174" s="143"/>
    </row>
    <row r="175" spans="197:197" ht="0.95" customHeight="1" x14ac:dyDescent="0.2">
      <c r="GO175" s="143"/>
    </row>
    <row r="176" spans="197:197" ht="0.95" customHeight="1" x14ac:dyDescent="0.2">
      <c r="GO176" s="143"/>
    </row>
    <row r="177" spans="197:197" ht="0.95" customHeight="1" x14ac:dyDescent="0.2">
      <c r="GO177" s="143"/>
    </row>
    <row r="178" spans="197:197" ht="0.95" customHeight="1" x14ac:dyDescent="0.2">
      <c r="GO178" s="143"/>
    </row>
    <row r="179" spans="197:197" ht="0.95" customHeight="1" x14ac:dyDescent="0.2">
      <c r="GO179" s="143"/>
    </row>
    <row r="180" spans="197:197" ht="0.95" customHeight="1" x14ac:dyDescent="0.2">
      <c r="GO180" s="143"/>
    </row>
    <row r="181" spans="197:197" ht="0.95" customHeight="1" x14ac:dyDescent="0.2">
      <c r="GO181" s="143"/>
    </row>
    <row r="182" spans="197:197" ht="0.95" customHeight="1" x14ac:dyDescent="0.2">
      <c r="GO182" s="143"/>
    </row>
    <row r="183" spans="197:197" ht="0.95" customHeight="1" x14ac:dyDescent="0.2">
      <c r="GO183" s="143"/>
    </row>
    <row r="184" spans="197:197" ht="0.95" customHeight="1" x14ac:dyDescent="0.2">
      <c r="GO184" s="143"/>
    </row>
    <row r="185" spans="197:197" ht="0.95" customHeight="1" x14ac:dyDescent="0.2">
      <c r="GO185" s="143"/>
    </row>
    <row r="186" spans="197:197" ht="0.95" customHeight="1" x14ac:dyDescent="0.2">
      <c r="GO186" s="143"/>
    </row>
    <row r="187" spans="197:197" ht="0.95" customHeight="1" x14ac:dyDescent="0.2">
      <c r="GO187" s="143"/>
    </row>
    <row r="188" spans="197:197" ht="0.95" customHeight="1" x14ac:dyDescent="0.2">
      <c r="GO188" s="143"/>
    </row>
    <row r="189" spans="197:197" ht="0.95" customHeight="1" x14ac:dyDescent="0.2">
      <c r="GO189" s="143"/>
    </row>
    <row r="190" spans="197:197" ht="0.95" customHeight="1" x14ac:dyDescent="0.2">
      <c r="GO190" s="143"/>
    </row>
    <row r="191" spans="197:197" ht="0.95" customHeight="1" x14ac:dyDescent="0.2">
      <c r="GO191" s="143"/>
    </row>
    <row r="192" spans="197:197" ht="0.95" customHeight="1" x14ac:dyDescent="0.2">
      <c r="GO192" s="143"/>
    </row>
    <row r="193" spans="197:197" ht="0.95" customHeight="1" x14ac:dyDescent="0.2">
      <c r="GO193" s="143"/>
    </row>
    <row r="194" spans="197:197" ht="0.95" customHeight="1" x14ac:dyDescent="0.2">
      <c r="GO194" s="143"/>
    </row>
  </sheetData>
  <sheetProtection selectLockedCells="1"/>
  <mergeCells count="147">
    <mergeCell ref="FS45:GD45"/>
    <mergeCell ref="GE45:GP45"/>
    <mergeCell ref="GQ45:HB45"/>
    <mergeCell ref="HD45:HK45"/>
    <mergeCell ref="HO45:HV45"/>
    <mergeCell ref="FY47:GV47"/>
    <mergeCell ref="CY45:DJ45"/>
    <mergeCell ref="DK45:DV45"/>
    <mergeCell ref="DW45:EH45"/>
    <mergeCell ref="EI45:ET45"/>
    <mergeCell ref="EU45:FF45"/>
    <mergeCell ref="FG45:FR45"/>
    <mergeCell ref="J45:AS45"/>
    <mergeCell ref="AU45:BA45"/>
    <mergeCell ref="BC45:BN45"/>
    <mergeCell ref="BO45:BZ45"/>
    <mergeCell ref="CA45:CL45"/>
    <mergeCell ref="CM45:CX45"/>
    <mergeCell ref="B43:I44"/>
    <mergeCell ref="J43:AS44"/>
    <mergeCell ref="AU43:BA44"/>
    <mergeCell ref="HD43:HW44"/>
    <mergeCell ref="HY43:IH44"/>
    <mergeCell ref="II43:IP44"/>
    <mergeCell ref="AK41:BA41"/>
    <mergeCell ref="HD41:HW41"/>
    <mergeCell ref="HY41:IH41"/>
    <mergeCell ref="II41:IP41"/>
    <mergeCell ref="AK42:BA42"/>
    <mergeCell ref="HD42:HW42"/>
    <mergeCell ref="HY42:IH42"/>
    <mergeCell ref="II42:IP42"/>
    <mergeCell ref="FS38:GD38"/>
    <mergeCell ref="GE38:GP38"/>
    <mergeCell ref="GQ38:HB38"/>
    <mergeCell ref="HD38:HK38"/>
    <mergeCell ref="HO38:HV38"/>
    <mergeCell ref="AK40:BA40"/>
    <mergeCell ref="CY38:DJ38"/>
    <mergeCell ref="DK38:DV38"/>
    <mergeCell ref="DW38:EH38"/>
    <mergeCell ref="EI38:ET38"/>
    <mergeCell ref="EU38:FF38"/>
    <mergeCell ref="FG38:FR38"/>
    <mergeCell ref="J38:AS38"/>
    <mergeCell ref="AU38:BA38"/>
    <mergeCell ref="BC38:BN38"/>
    <mergeCell ref="BO38:BZ38"/>
    <mergeCell ref="CA38:CL38"/>
    <mergeCell ref="CM38:CX38"/>
    <mergeCell ref="B36:I37"/>
    <mergeCell ref="J36:AS37"/>
    <mergeCell ref="AU36:BA37"/>
    <mergeCell ref="HD36:HW37"/>
    <mergeCell ref="HY36:IH37"/>
    <mergeCell ref="II36:IP37"/>
    <mergeCell ref="AK34:BA34"/>
    <mergeCell ref="HD34:HW34"/>
    <mergeCell ref="HY34:IH34"/>
    <mergeCell ref="II34:IP34"/>
    <mergeCell ref="AK35:BA35"/>
    <mergeCell ref="HD35:HW35"/>
    <mergeCell ref="HY35:IH35"/>
    <mergeCell ref="II35:IP35"/>
    <mergeCell ref="FS31:GD31"/>
    <mergeCell ref="GE31:GP31"/>
    <mergeCell ref="GQ31:HB31"/>
    <mergeCell ref="HD31:HK31"/>
    <mergeCell ref="HO31:HV31"/>
    <mergeCell ref="AK33:BA33"/>
    <mergeCell ref="CY31:DJ31"/>
    <mergeCell ref="DK31:DV31"/>
    <mergeCell ref="DW31:EH31"/>
    <mergeCell ref="EI31:ET31"/>
    <mergeCell ref="EU31:FF31"/>
    <mergeCell ref="FG31:FR31"/>
    <mergeCell ref="J31:AS31"/>
    <mergeCell ref="AU31:BA31"/>
    <mergeCell ref="BC31:BN31"/>
    <mergeCell ref="BO31:BZ31"/>
    <mergeCell ref="CA31:CL31"/>
    <mergeCell ref="CM31:CX31"/>
    <mergeCell ref="B29:I30"/>
    <mergeCell ref="J29:AS30"/>
    <mergeCell ref="AU29:BA30"/>
    <mergeCell ref="HD29:HW30"/>
    <mergeCell ref="HY29:IH30"/>
    <mergeCell ref="II29:IP30"/>
    <mergeCell ref="AK27:BA27"/>
    <mergeCell ref="HD27:HW27"/>
    <mergeCell ref="HY27:IH27"/>
    <mergeCell ref="II27:IP27"/>
    <mergeCell ref="AK28:BA28"/>
    <mergeCell ref="HD28:HW28"/>
    <mergeCell ref="HY28:IH28"/>
    <mergeCell ref="II28:IP28"/>
    <mergeCell ref="FS24:GD24"/>
    <mergeCell ref="GE24:GP24"/>
    <mergeCell ref="GQ24:HB24"/>
    <mergeCell ref="HD24:HK24"/>
    <mergeCell ref="HO24:HV24"/>
    <mergeCell ref="AK26:BA26"/>
    <mergeCell ref="CY24:DJ24"/>
    <mergeCell ref="DK24:DV24"/>
    <mergeCell ref="DW24:EH24"/>
    <mergeCell ref="EI24:ET24"/>
    <mergeCell ref="EU24:FF24"/>
    <mergeCell ref="FG24:FR24"/>
    <mergeCell ref="J24:AS24"/>
    <mergeCell ref="AU24:BA24"/>
    <mergeCell ref="BC24:BN24"/>
    <mergeCell ref="BO24:BZ24"/>
    <mergeCell ref="CA24:CL24"/>
    <mergeCell ref="CM24:CX24"/>
    <mergeCell ref="AK19:BA19"/>
    <mergeCell ref="B22:I23"/>
    <mergeCell ref="J22:AS23"/>
    <mergeCell ref="AU22:BA23"/>
    <mergeCell ref="HD22:HW23"/>
    <mergeCell ref="HY22:IH23"/>
    <mergeCell ref="II22:IP23"/>
    <mergeCell ref="AK20:BA20"/>
    <mergeCell ref="HD20:HW20"/>
    <mergeCell ref="AK21:BA21"/>
    <mergeCell ref="HD21:HW21"/>
    <mergeCell ref="HY21:IH21"/>
    <mergeCell ref="II21:IP21"/>
    <mergeCell ref="B8:J8"/>
    <mergeCell ref="Q8:BA8"/>
    <mergeCell ref="BO8:BV8"/>
    <mergeCell ref="CC8:DN8"/>
    <mergeCell ref="EC8:EJ8"/>
    <mergeCell ref="EQ8:GB8"/>
    <mergeCell ref="GP8:GW8"/>
    <mergeCell ref="HD8:IP8"/>
    <mergeCell ref="B9:AJ9"/>
    <mergeCell ref="AK9:AS9"/>
    <mergeCell ref="B1:AR1"/>
    <mergeCell ref="BD1:FS1"/>
    <mergeCell ref="GX1:IO1"/>
    <mergeCell ref="B2:AR2"/>
    <mergeCell ref="BD2:FS3"/>
    <mergeCell ref="GX2:IO2"/>
    <mergeCell ref="BD4:FS4"/>
    <mergeCell ref="J5:BA5"/>
    <mergeCell ref="B7:AJ7"/>
    <mergeCell ref="AK7:BA7"/>
  </mergeCells>
  <conditionalFormatting sqref="B69:AH69 B66:B68 B48:AH48 B50:AH65 D47:AI47 B47">
    <cfRule type="expression" dxfId="209" priority="91">
      <formula>#REF!="ausgeblendet"</formula>
    </cfRule>
  </conditionalFormatting>
  <conditionalFormatting sqref="AK20:AK21 J22 AU22 J24 AU24">
    <cfRule type="expression" dxfId="208" priority="74">
      <formula>#REF!="ausgeblendet"</formula>
    </cfRule>
  </conditionalFormatting>
  <conditionalFormatting sqref="B25:AH25">
    <cfRule type="expression" dxfId="207" priority="75">
      <formula>#REF!="ausgeblendet"</formula>
    </cfRule>
  </conditionalFormatting>
  <conditionalFormatting sqref="BB19">
    <cfRule type="expression" dxfId="206" priority="76">
      <formula>#REF!="ausgeblendet"</formula>
    </cfRule>
  </conditionalFormatting>
  <conditionalFormatting sqref="AK27:AK28 J29 AU29 J31 AU31">
    <cfRule type="expression" dxfId="205" priority="55">
      <formula>#REF!="ausgeblendet"</formula>
    </cfRule>
  </conditionalFormatting>
  <conditionalFormatting sqref="HD26">
    <cfRule type="expression" dxfId="204" priority="56">
      <formula>#REF!="ausgeblendet"</formula>
    </cfRule>
  </conditionalFormatting>
  <conditionalFormatting sqref="BB26">
    <cfRule type="expression" dxfId="203" priority="57">
      <formula>#REF!="ausgeblendet"</formula>
    </cfRule>
  </conditionalFormatting>
  <conditionalFormatting sqref="AK34:AK35 J36 AU36 J38 AU38">
    <cfRule type="expression" dxfId="202" priority="37">
      <formula>#REF!="ausgeblendet"</formula>
    </cfRule>
  </conditionalFormatting>
  <conditionalFormatting sqref="HD33">
    <cfRule type="expression" dxfId="201" priority="38">
      <formula>#REF!="ausgeblendet"</formula>
    </cfRule>
  </conditionalFormatting>
  <conditionalFormatting sqref="BB33">
    <cfRule type="expression" dxfId="200" priority="39">
      <formula>#REF!="ausgeblendet"</formula>
    </cfRule>
  </conditionalFormatting>
  <conditionalFormatting sqref="AK41:AK42 J43 AU43 J45 AU45">
    <cfRule type="expression" dxfId="199" priority="19">
      <formula>#REF!="ausgeblendet"</formula>
    </cfRule>
  </conditionalFormatting>
  <conditionalFormatting sqref="HD40">
    <cfRule type="expression" dxfId="198" priority="20">
      <formula>#REF!="ausgeblendet"</formula>
    </cfRule>
  </conditionalFormatting>
  <conditionalFormatting sqref="BB40">
    <cfRule type="expression" dxfId="197" priority="21">
      <formula>#REF!="ausgeblendet"</formula>
    </cfRule>
  </conditionalFormatting>
  <conditionalFormatting sqref="B32:AH32">
    <cfRule type="expression" dxfId="196" priority="7">
      <formula>#REF!="ausgeblendet"</formula>
    </cfRule>
  </conditionalFormatting>
  <conditionalFormatting sqref="B39:AH39">
    <cfRule type="expression" dxfId="195" priority="5">
      <formula>#REF!="ausgeblendet"</formula>
    </cfRule>
  </conditionalFormatting>
  <conditionalFormatting sqref="B46:AH46">
    <cfRule type="expression" dxfId="194" priority="3">
      <formula>#REF!="ausgeblendet"</formula>
    </cfRule>
  </conditionalFormatting>
  <conditionalFormatting sqref="BC20:HC20">
    <cfRule type="cellIs" dxfId="193" priority="68" operator="equal">
      <formula>#REF!</formula>
    </cfRule>
  </conditionalFormatting>
  <conditionalFormatting sqref="BB20:HC20">
    <cfRule type="cellIs" dxfId="192" priority="66" operator="equal">
      <formula>#REF!</formula>
    </cfRule>
    <cfRule type="cellIs" dxfId="191" priority="69" operator="equal">
      <formula>#REF!</formula>
    </cfRule>
  </conditionalFormatting>
  <conditionalFormatting sqref="BB25:HC25">
    <cfRule type="cellIs" dxfId="190" priority="67" operator="equal">
      <formula>#REF!</formula>
    </cfRule>
  </conditionalFormatting>
  <conditionalFormatting sqref="BC21:HC21">
    <cfRule type="cellIs" dxfId="189" priority="77" operator="equal">
      <formula>#REF!</formula>
    </cfRule>
    <cfRule type="cellIs" dxfId="188" priority="78" operator="equal">
      <formula>#REF!</formula>
    </cfRule>
    <cfRule type="cellIs" dxfId="187" priority="79" operator="equal">
      <formula>#REF!</formula>
    </cfRule>
    <cfRule type="cellIs" dxfId="186" priority="80" operator="equal">
      <formula>#REF!</formula>
    </cfRule>
  </conditionalFormatting>
  <conditionalFormatting sqref="BB22:HC22 HY20:HZ20">
    <cfRule type="cellIs" dxfId="185" priority="62" operator="between">
      <formula>#REF!</formula>
      <formula>#REF!</formula>
    </cfRule>
    <cfRule type="cellIs" dxfId="184" priority="63" operator="between">
      <formula>#REF!</formula>
      <formula>#REF!</formula>
    </cfRule>
    <cfRule type="cellIs" dxfId="183" priority="64" operator="between">
      <formula>#REF!</formula>
      <formula>#REF!</formula>
    </cfRule>
    <cfRule type="cellIs" dxfId="182" priority="65" operator="between">
      <formula>#REF!</formula>
      <formula>#REF!</formula>
    </cfRule>
  </conditionalFormatting>
  <conditionalFormatting sqref="BC27:HC27">
    <cfRule type="cellIs" dxfId="181" priority="49" operator="equal">
      <formula>#REF!</formula>
    </cfRule>
  </conditionalFormatting>
  <conditionalFormatting sqref="BB27:HC27">
    <cfRule type="cellIs" dxfId="180" priority="48" operator="equal">
      <formula>#REF!</formula>
    </cfRule>
    <cfRule type="cellIs" dxfId="179" priority="50" operator="equal">
      <formula>#REF!</formula>
    </cfRule>
  </conditionalFormatting>
  <conditionalFormatting sqref="BC28:HC28">
    <cfRule type="cellIs" dxfId="178" priority="58" operator="equal">
      <formula>#REF!</formula>
    </cfRule>
    <cfRule type="cellIs" dxfId="177" priority="59" operator="equal">
      <formula>#REF!</formula>
    </cfRule>
    <cfRule type="cellIs" dxfId="176" priority="60" operator="equal">
      <formula>#REF!</formula>
    </cfRule>
    <cfRule type="cellIs" dxfId="175" priority="61" operator="equal">
      <formula>#REF!</formula>
    </cfRule>
  </conditionalFormatting>
  <conditionalFormatting sqref="BB29:HC29">
    <cfRule type="cellIs" dxfId="174" priority="44" operator="between">
      <formula>#REF!</formula>
      <formula>#REF!</formula>
    </cfRule>
    <cfRule type="cellIs" dxfId="173" priority="45" operator="between">
      <formula>#REF!</formula>
      <formula>#REF!</formula>
    </cfRule>
    <cfRule type="cellIs" dxfId="172" priority="46" operator="between">
      <formula>#REF!</formula>
      <formula>#REF!</formula>
    </cfRule>
    <cfRule type="cellIs" dxfId="171" priority="47" operator="between">
      <formula>#REF!</formula>
      <formula>#REF!</formula>
    </cfRule>
  </conditionalFormatting>
  <conditionalFormatting sqref="BC34:HC34">
    <cfRule type="cellIs" dxfId="170" priority="31" operator="equal">
      <formula>#REF!</formula>
    </cfRule>
  </conditionalFormatting>
  <conditionalFormatting sqref="BB34:HC34">
    <cfRule type="cellIs" dxfId="169" priority="30" operator="equal">
      <formula>#REF!</formula>
    </cfRule>
    <cfRule type="cellIs" dxfId="168" priority="32" operator="equal">
      <formula>#REF!</formula>
    </cfRule>
  </conditionalFormatting>
  <conditionalFormatting sqref="BC35:HC35">
    <cfRule type="cellIs" dxfId="167" priority="40" operator="equal">
      <formula>#REF!</formula>
    </cfRule>
    <cfRule type="cellIs" dxfId="166" priority="41" operator="equal">
      <formula>#REF!</formula>
    </cfRule>
    <cfRule type="cellIs" dxfId="165" priority="42" operator="equal">
      <formula>#REF!</formula>
    </cfRule>
    <cfRule type="cellIs" dxfId="164" priority="43" operator="equal">
      <formula>#REF!</formula>
    </cfRule>
  </conditionalFormatting>
  <conditionalFormatting sqref="BB36:HC36">
    <cfRule type="cellIs" dxfId="163" priority="26" operator="between">
      <formula>#REF!</formula>
      <formula>#REF!</formula>
    </cfRule>
    <cfRule type="cellIs" dxfId="162" priority="27" operator="between">
      <formula>#REF!</formula>
      <formula>#REF!</formula>
    </cfRule>
    <cfRule type="cellIs" dxfId="161" priority="28" operator="between">
      <formula>#REF!</formula>
      <formula>#REF!</formula>
    </cfRule>
    <cfRule type="cellIs" dxfId="160" priority="29" operator="between">
      <formula>#REF!</formula>
      <formula>#REF!</formula>
    </cfRule>
  </conditionalFormatting>
  <conditionalFormatting sqref="BC41:HC41">
    <cfRule type="cellIs" dxfId="159" priority="13" operator="equal">
      <formula>#REF!</formula>
    </cfRule>
  </conditionalFormatting>
  <conditionalFormatting sqref="BB41:HC41">
    <cfRule type="cellIs" dxfId="158" priority="12" operator="equal">
      <formula>#REF!</formula>
    </cfRule>
    <cfRule type="cellIs" dxfId="157" priority="14" operator="equal">
      <formula>#REF!</formula>
    </cfRule>
  </conditionalFormatting>
  <conditionalFormatting sqref="BC42:HC42">
    <cfRule type="cellIs" dxfId="156" priority="22" operator="equal">
      <formula>#REF!</formula>
    </cfRule>
    <cfRule type="cellIs" dxfId="155" priority="23" operator="equal">
      <formula>#REF!</formula>
    </cfRule>
    <cfRule type="cellIs" dxfId="154" priority="24" operator="equal">
      <formula>#REF!</formula>
    </cfRule>
    <cfRule type="cellIs" dxfId="153" priority="25" operator="equal">
      <formula>#REF!</formula>
    </cfRule>
  </conditionalFormatting>
  <conditionalFormatting sqref="BB43:HC43">
    <cfRule type="cellIs" dxfId="152" priority="8" operator="between">
      <formula>#REF!</formula>
      <formula>#REF!</formula>
    </cfRule>
    <cfRule type="cellIs" dxfId="151" priority="9" operator="between">
      <formula>#REF!</formula>
      <formula>#REF!</formula>
    </cfRule>
    <cfRule type="cellIs" dxfId="150" priority="10" operator="between">
      <formula>#REF!</formula>
      <formula>#REF!</formula>
    </cfRule>
    <cfRule type="cellIs" dxfId="149" priority="11" operator="between">
      <formula>#REF!</formula>
      <formula>#REF!</formula>
    </cfRule>
  </conditionalFormatting>
  <conditionalFormatting sqref="BB32:HC32">
    <cfRule type="cellIs" dxfId="148" priority="6" operator="equal">
      <formula>#REF!</formula>
    </cfRule>
  </conditionalFormatting>
  <conditionalFormatting sqref="BB39:HC39">
    <cfRule type="cellIs" dxfId="147" priority="4" operator="equal">
      <formula>#REF!</formula>
    </cfRule>
  </conditionalFormatting>
  <conditionalFormatting sqref="BB46:HC46">
    <cfRule type="cellIs" dxfId="146" priority="2" operator="equal">
      <formula>#REF!</formula>
    </cfRule>
  </conditionalFormatting>
  <dataValidations count="5">
    <dataValidation type="whole" allowBlank="1" showInputMessage="1" showErrorMessage="1" sqref="AK9:AS9 B8:J8 BO8:BV8 EC8:EJ8 GP8:GW8" xr:uid="{83D4330A-2DD9-44EF-BAB1-71E42C64EEDD}">
      <formula1>0</formula1>
      <formula2>120</formula2>
    </dataValidation>
    <dataValidation type="date" allowBlank="1" showInputMessage="1" showErrorMessage="1" sqref="AK28:AZ28 AK21:AZ21 AK35:AZ35 AK42:AZ42" xr:uid="{BE15C9BE-9BE5-4B21-AD8C-4959A159AD98}">
      <formula1>43100</formula1>
      <formula2>#REF!</formula2>
    </dataValidation>
    <dataValidation type="list" allowBlank="1" showInputMessage="1" showErrorMessage="1" sqref="AK20 J43 J45 AK41 J36 J38 AK34 J29 J31 AK27 J24 J22" xr:uid="{13BD43DA-319B-4115-AD9F-67BC48FDC3F7}">
      <formula1>#REF!</formula1>
    </dataValidation>
    <dataValidation type="list" allowBlank="1" showInputMessage="1" showErrorMessage="1" sqref="CN1" xr:uid="{24140E8B-C824-4650-BF58-DB4C6E97D9C5}">
      <formula1>$DR$51:$DR$52</formula1>
    </dataValidation>
    <dataValidation type="date" allowBlank="1" showInputMessage="1" showErrorMessage="1" sqref="AK26 AK19 AK40 AK33" xr:uid="{E58F5326-7635-4367-92E9-A34F3081BC43}">
      <formula1>19755</formula1>
      <formula2>24472</formula2>
    </dataValidation>
  </dataValidations>
  <hyperlinks>
    <hyperlink ref="B1" r:id="rId1" xr:uid="{E72F34AB-6C34-46B5-8C50-2B2BCEFBD046}"/>
    <hyperlink ref="GX2" r:id="rId2" xr:uid="{74B37A60-DD6E-4C18-9D81-4B28D1FADD83}"/>
    <hyperlink ref="FY47" r:id="rId3" xr:uid="{40454DE6-A1AE-4D21-9DFE-3995748BD940}"/>
  </hyperlinks>
  <pageMargins left="0" right="0" top="0.59055118110236227" bottom="0" header="0.31496062992125984" footer="0.31496062992125984"/>
  <pageSetup paperSize="9" orientation="landscape"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27" id="{00000000-000E-0000-0600-000046000000}">
            <xm:f>'Vorruhe und Lücken'!$J$31="kann nicht erfüllt werden"</xm:f>
            <x14:dxf>
              <font>
                <strike val="0"/>
                <color theme="0"/>
              </font>
              <fill>
                <patternFill patternType="none">
                  <bgColor auto="1"/>
                </patternFill>
              </fill>
            </x14:dxf>
          </x14:cfRule>
          <x14:cfRule type="expression" priority="928" id="{00000000-000E-0000-0600-000047000000}">
            <xm:f>'Vorruhe und Lücken'!$J$31="ist erfüllt"</xm:f>
            <x14:dxf>
              <font>
                <strike val="0"/>
                <color theme="0"/>
              </font>
              <fill>
                <patternFill patternType="none">
                  <bgColor auto="1"/>
                </patternFill>
              </fill>
            </x14:dxf>
          </x14:cfRule>
          <xm:sqref>AU22 AU29 AU36 AU43</xm:sqref>
        </x14:conditionalFormatting>
        <x14:conditionalFormatting xmlns:xm="http://schemas.microsoft.com/office/excel/2006/main">
          <x14:cfRule type="expression" priority="929" id="{00000000-000E-0000-0600-000048000000}">
            <xm:f>'Vorruhe und Lücken'!$J$33="ist erfüllt"</xm:f>
            <x14:dxf>
              <font>
                <strike val="0"/>
                <color theme="0"/>
              </font>
              <fill>
                <patternFill patternType="none">
                  <bgColor auto="1"/>
                </patternFill>
              </fill>
            </x14:dxf>
          </x14:cfRule>
          <x14:cfRule type="expression" priority="930" id="{00000000-000E-0000-0600-000049000000}">
            <xm:f>'Vorruhe und Lücken'!$J$33="kann nicht erfüllt werden"</xm:f>
            <x14:dxf>
              <font>
                <strike val="0"/>
                <color theme="0"/>
              </font>
              <fill>
                <patternFill patternType="none">
                  <bgColor auto="1"/>
                </patternFill>
              </fill>
            </x14:dxf>
          </x14:cfRule>
          <xm:sqref>AU24 AU31 AU38 AU45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CE1D9E1-8DD1-4335-A3C0-9DBD9C386E0A}">
          <x14:formula1>
            <xm:f>' vor ReBeg (3)'!$J$20:$J$68</xm:f>
          </x14:formula1>
          <xm:sqref>AK7</xm:sqref>
        </x14:dataValidation>
        <x14:dataValidation type="list" allowBlank="1" showInputMessage="1" showErrorMessage="1" xr:uid="{1DDC7D41-C358-4062-A341-C14607C33B22}">
          <x14:formula1>
            <xm:f>' vor ReBeg (3)'!$G$19:$G$20</xm:f>
          </x14:formula1>
          <xm:sqref>CC8:DN8 HD8:IP8 EQ8:GB8 Q8:BA8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C3D6B-24E5-4899-94FD-514979F85C21}">
  <dimension ref="B3:L69"/>
  <sheetViews>
    <sheetView workbookViewId="0">
      <selection activeCell="GP8" sqref="GP8:GW8"/>
    </sheetView>
  </sheetViews>
  <sheetFormatPr baseColWidth="10" defaultRowHeight="0.95" customHeight="1" x14ac:dyDescent="0.25"/>
  <cols>
    <col min="1" max="16384" width="11.42578125" style="93"/>
  </cols>
  <sheetData>
    <row r="3" spans="2:12" ht="0.95" customHeight="1" x14ac:dyDescent="0.25">
      <c r="B3" s="93" t="str">
        <f>IF(AND(OR('Vorruhe und Lücken'!J31="es fehlen noch Monate",'Vorruhe und Lücken'!J31="kann nicht erfüllt werden"),OR('Vorruhe und Lücken'!J33="ist erfüllt",'Vorruhe und Lücken'!J33="es fehlen noch Monate")),"Angaben zu den Versicherungszeiten sind nicht möglich","")</f>
        <v/>
      </c>
    </row>
    <row r="4" spans="2:12" ht="0.95" customHeight="1" x14ac:dyDescent="0.25">
      <c r="B4" s="93" t="str">
        <f>'ReBeg (3)'!J17</f>
        <v/>
      </c>
    </row>
    <row r="6" spans="2:12" ht="0.95" customHeight="1" x14ac:dyDescent="0.25">
      <c r="B6" s="269" t="str">
        <f>'ReBeg (3)'!F62&amp;"/"&amp;'ReBeg (3)'!H62</f>
        <v>61/6</v>
      </c>
      <c r="C6" s="261"/>
      <c r="D6" s="261"/>
      <c r="E6" s="261"/>
      <c r="F6" s="261"/>
      <c r="G6" s="261"/>
      <c r="H6" s="261"/>
      <c r="I6" s="261"/>
      <c r="J6" s="261"/>
      <c r="K6" s="261"/>
      <c r="L6" s="93" t="s">
        <v>66</v>
      </c>
    </row>
    <row r="7" spans="2:12" ht="0.95" customHeight="1" x14ac:dyDescent="0.25">
      <c r="B7" s="269" t="str">
        <f>'ReBeg (3)'!F63&amp;"/"&amp;'ReBeg (3)'!H63</f>
        <v>64/6</v>
      </c>
      <c r="C7" s="261"/>
      <c r="D7" s="261"/>
      <c r="E7" s="261"/>
      <c r="F7" s="261"/>
      <c r="G7" s="261"/>
      <c r="H7" s="261"/>
      <c r="I7" s="261"/>
      <c r="J7" s="261"/>
      <c r="K7" s="261"/>
    </row>
    <row r="8" spans="2:12" ht="0.95" customHeight="1" x14ac:dyDescent="0.25">
      <c r="B8" s="269" t="str">
        <f>'ReBeg (3)'!F64&amp;"/"&amp;'ReBeg (3)'!H64</f>
        <v>66/6</v>
      </c>
      <c r="C8" s="261"/>
      <c r="D8" s="261"/>
      <c r="E8" s="261"/>
      <c r="F8" s="261"/>
      <c r="G8" s="261"/>
      <c r="H8" s="261"/>
      <c r="I8" s="261"/>
      <c r="J8" s="261"/>
      <c r="K8" s="261"/>
    </row>
    <row r="9" spans="2:12" ht="0.95" customHeight="1" x14ac:dyDescent="0.25">
      <c r="B9" s="261"/>
      <c r="C9" s="261"/>
      <c r="D9" s="261"/>
      <c r="E9" s="261"/>
      <c r="F9" s="261"/>
      <c r="G9" s="261"/>
      <c r="H9" s="261"/>
      <c r="I9" s="261"/>
      <c r="J9" s="261"/>
      <c r="K9" s="261"/>
    </row>
    <row r="11" spans="2:12" ht="0.95" customHeight="1" x14ac:dyDescent="0.25">
      <c r="B11" s="293">
        <f>'ReBeg (3)'!M62</f>
        <v>6</v>
      </c>
      <c r="C11" s="268"/>
      <c r="D11" s="268"/>
      <c r="E11" s="268"/>
      <c r="F11" s="268"/>
      <c r="G11" s="268"/>
      <c r="H11" s="268"/>
      <c r="I11" s="268"/>
    </row>
    <row r="12" spans="2:12" ht="0.95" customHeight="1" x14ac:dyDescent="0.25">
      <c r="B12" s="292">
        <f>'ReBeg (3)'!M63</f>
        <v>42</v>
      </c>
      <c r="C12" s="263"/>
      <c r="D12" s="263"/>
      <c r="E12" s="263"/>
      <c r="F12" s="263"/>
      <c r="G12" s="263"/>
      <c r="H12" s="263"/>
      <c r="I12" s="258"/>
    </row>
    <row r="13" spans="2:12" ht="0.95" customHeight="1" x14ac:dyDescent="0.25">
      <c r="B13" s="292">
        <f>'ReBeg (3)'!M64</f>
        <v>66</v>
      </c>
      <c r="C13" s="258"/>
      <c r="D13" s="258"/>
      <c r="E13" s="258"/>
      <c r="F13" s="258"/>
      <c r="G13" s="258"/>
      <c r="H13" s="258"/>
      <c r="I13" s="268"/>
    </row>
    <row r="14" spans="2:12" ht="0.95" customHeight="1" x14ac:dyDescent="0.25">
      <c r="B14" s="258"/>
      <c r="C14" s="258"/>
      <c r="D14" s="258"/>
      <c r="E14" s="258"/>
      <c r="F14" s="258"/>
      <c r="G14" s="258"/>
      <c r="H14" s="258"/>
      <c r="I14" s="268"/>
    </row>
    <row r="19" spans="2:10" ht="0.95" customHeight="1" x14ac:dyDescent="0.25">
      <c r="B19" s="126" t="s">
        <v>1</v>
      </c>
      <c r="D19" s="126" t="s">
        <v>6</v>
      </c>
      <c r="G19" s="126" t="s">
        <v>50</v>
      </c>
      <c r="J19" s="126" t="s">
        <v>49</v>
      </c>
    </row>
    <row r="20" spans="2:10" ht="0.95" customHeight="1" x14ac:dyDescent="0.25">
      <c r="B20" s="126" t="s">
        <v>0</v>
      </c>
      <c r="D20" s="126" t="s">
        <v>19</v>
      </c>
      <c r="G20" s="126" t="s">
        <v>51</v>
      </c>
      <c r="J20" s="143">
        <v>43830</v>
      </c>
    </row>
    <row r="21" spans="2:10" ht="0.95" customHeight="1" x14ac:dyDescent="0.25">
      <c r="D21" s="126" t="s">
        <v>18</v>
      </c>
      <c r="G21" s="126"/>
      <c r="J21" s="143">
        <v>43861</v>
      </c>
    </row>
    <row r="22" spans="2:10" ht="0.95" customHeight="1" x14ac:dyDescent="0.25">
      <c r="J22" s="143">
        <v>43890</v>
      </c>
    </row>
    <row r="23" spans="2:10" ht="0.95" customHeight="1" x14ac:dyDescent="0.25">
      <c r="J23" s="143">
        <v>43921</v>
      </c>
    </row>
    <row r="24" spans="2:10" ht="0.95" customHeight="1" x14ac:dyDescent="0.25">
      <c r="J24" s="143">
        <v>43951</v>
      </c>
    </row>
    <row r="25" spans="2:10" ht="0.95" customHeight="1" x14ac:dyDescent="0.25">
      <c r="J25" s="143">
        <v>43982</v>
      </c>
    </row>
    <row r="26" spans="2:10" ht="0.95" customHeight="1" x14ac:dyDescent="0.25">
      <c r="J26" s="143">
        <v>44012</v>
      </c>
    </row>
    <row r="27" spans="2:10" ht="0.95" customHeight="1" x14ac:dyDescent="0.25">
      <c r="J27" s="143">
        <v>44043</v>
      </c>
    </row>
    <row r="28" spans="2:10" ht="0.95" customHeight="1" x14ac:dyDescent="0.25">
      <c r="J28" s="143">
        <v>44074</v>
      </c>
    </row>
    <row r="29" spans="2:10" ht="0.95" customHeight="1" x14ac:dyDescent="0.25">
      <c r="J29" s="143">
        <v>44104</v>
      </c>
    </row>
    <row r="30" spans="2:10" ht="0.95" customHeight="1" x14ac:dyDescent="0.25">
      <c r="J30" s="143">
        <v>44135</v>
      </c>
    </row>
    <row r="31" spans="2:10" ht="0.95" customHeight="1" x14ac:dyDescent="0.25">
      <c r="J31" s="143">
        <v>44165</v>
      </c>
    </row>
    <row r="32" spans="2:10" ht="0.95" customHeight="1" x14ac:dyDescent="0.25">
      <c r="J32" s="143">
        <v>44196</v>
      </c>
    </row>
    <row r="33" spans="10:10" ht="0.95" customHeight="1" x14ac:dyDescent="0.25">
      <c r="J33" s="143">
        <v>44227</v>
      </c>
    </row>
    <row r="34" spans="10:10" ht="0.95" customHeight="1" x14ac:dyDescent="0.25">
      <c r="J34" s="143">
        <v>44255</v>
      </c>
    </row>
    <row r="35" spans="10:10" ht="0.95" customHeight="1" x14ac:dyDescent="0.25">
      <c r="J35" s="143">
        <v>44286</v>
      </c>
    </row>
    <row r="36" spans="10:10" ht="0.95" customHeight="1" x14ac:dyDescent="0.25">
      <c r="J36" s="143">
        <v>44316</v>
      </c>
    </row>
    <row r="37" spans="10:10" ht="0.95" customHeight="1" x14ac:dyDescent="0.25">
      <c r="J37" s="143">
        <v>44347</v>
      </c>
    </row>
    <row r="38" spans="10:10" ht="0.95" customHeight="1" x14ac:dyDescent="0.25">
      <c r="J38" s="143">
        <v>44377</v>
      </c>
    </row>
    <row r="39" spans="10:10" ht="0.95" customHeight="1" x14ac:dyDescent="0.25">
      <c r="J39" s="143">
        <v>44408</v>
      </c>
    </row>
    <row r="40" spans="10:10" ht="0.95" customHeight="1" x14ac:dyDescent="0.25">
      <c r="J40" s="143">
        <v>44439</v>
      </c>
    </row>
    <row r="41" spans="10:10" ht="0.95" customHeight="1" x14ac:dyDescent="0.25">
      <c r="J41" s="143">
        <v>44469</v>
      </c>
    </row>
    <row r="42" spans="10:10" ht="0.95" customHeight="1" x14ac:dyDescent="0.25">
      <c r="J42" s="143">
        <v>44500</v>
      </c>
    </row>
    <row r="43" spans="10:10" ht="0.95" customHeight="1" x14ac:dyDescent="0.25">
      <c r="J43" s="143">
        <v>44530</v>
      </c>
    </row>
    <row r="44" spans="10:10" ht="0.95" customHeight="1" x14ac:dyDescent="0.25">
      <c r="J44" s="143">
        <v>44561</v>
      </c>
    </row>
    <row r="45" spans="10:10" ht="0.95" customHeight="1" x14ac:dyDescent="0.25">
      <c r="J45" s="143">
        <v>44592</v>
      </c>
    </row>
    <row r="46" spans="10:10" ht="0.95" customHeight="1" x14ac:dyDescent="0.25">
      <c r="J46" s="143">
        <v>44620</v>
      </c>
    </row>
    <row r="47" spans="10:10" ht="0.95" customHeight="1" x14ac:dyDescent="0.25">
      <c r="J47" s="143">
        <v>44651</v>
      </c>
    </row>
    <row r="48" spans="10:10" ht="0.95" customHeight="1" x14ac:dyDescent="0.25">
      <c r="J48" s="143">
        <v>44681</v>
      </c>
    </row>
    <row r="49" spans="10:10" ht="0.95" customHeight="1" x14ac:dyDescent="0.25">
      <c r="J49" s="143">
        <v>44712</v>
      </c>
    </row>
    <row r="50" spans="10:10" ht="0.95" customHeight="1" x14ac:dyDescent="0.25">
      <c r="J50" s="143">
        <v>44742</v>
      </c>
    </row>
    <row r="51" spans="10:10" ht="0.95" customHeight="1" x14ac:dyDescent="0.25">
      <c r="J51" s="143">
        <v>44773</v>
      </c>
    </row>
    <row r="52" spans="10:10" ht="0.95" customHeight="1" x14ac:dyDescent="0.25">
      <c r="J52" s="143">
        <v>44804</v>
      </c>
    </row>
    <row r="53" spans="10:10" ht="0.95" customHeight="1" x14ac:dyDescent="0.25">
      <c r="J53" s="143">
        <v>44834</v>
      </c>
    </row>
    <row r="54" spans="10:10" ht="0.95" customHeight="1" x14ac:dyDescent="0.25">
      <c r="J54" s="143">
        <v>44865</v>
      </c>
    </row>
    <row r="55" spans="10:10" ht="0.95" customHeight="1" x14ac:dyDescent="0.25">
      <c r="J55" s="143">
        <v>44895</v>
      </c>
    </row>
    <row r="56" spans="10:10" ht="0.95" customHeight="1" x14ac:dyDescent="0.25">
      <c r="J56" s="143">
        <v>44926</v>
      </c>
    </row>
    <row r="57" spans="10:10" ht="0.95" customHeight="1" x14ac:dyDescent="0.25">
      <c r="J57" s="143">
        <v>44957</v>
      </c>
    </row>
    <row r="58" spans="10:10" ht="0.95" customHeight="1" x14ac:dyDescent="0.25">
      <c r="J58" s="143">
        <v>44985</v>
      </c>
    </row>
    <row r="59" spans="10:10" ht="0.95" customHeight="1" x14ac:dyDescent="0.25">
      <c r="J59" s="143">
        <v>45016</v>
      </c>
    </row>
    <row r="60" spans="10:10" ht="0.95" customHeight="1" x14ac:dyDescent="0.25">
      <c r="J60" s="143">
        <v>45046</v>
      </c>
    </row>
    <row r="61" spans="10:10" ht="0.95" customHeight="1" x14ac:dyDescent="0.25">
      <c r="J61" s="143">
        <v>45077</v>
      </c>
    </row>
    <row r="62" spans="10:10" ht="0.95" customHeight="1" x14ac:dyDescent="0.25">
      <c r="J62" s="143">
        <v>45107</v>
      </c>
    </row>
    <row r="63" spans="10:10" ht="0.95" customHeight="1" x14ac:dyDescent="0.25">
      <c r="J63" s="143">
        <v>45138</v>
      </c>
    </row>
    <row r="64" spans="10:10" ht="0.95" customHeight="1" x14ac:dyDescent="0.25">
      <c r="J64" s="143">
        <v>45169</v>
      </c>
    </row>
    <row r="65" spans="10:10" ht="0.95" customHeight="1" x14ac:dyDescent="0.25">
      <c r="J65" s="143">
        <v>45199</v>
      </c>
    </row>
    <row r="66" spans="10:10" ht="0.95" customHeight="1" x14ac:dyDescent="0.25">
      <c r="J66" s="143">
        <v>45230</v>
      </c>
    </row>
    <row r="67" spans="10:10" ht="0.95" customHeight="1" x14ac:dyDescent="0.25">
      <c r="J67" s="143">
        <v>45260</v>
      </c>
    </row>
    <row r="68" spans="10:10" ht="0.95" customHeight="1" x14ac:dyDescent="0.25">
      <c r="J68" s="143">
        <v>45291</v>
      </c>
    </row>
    <row r="69" spans="10:10" ht="0.95" customHeight="1" x14ac:dyDescent="0.25">
      <c r="J69" s="143" t="s">
        <v>24</v>
      </c>
    </row>
  </sheetData>
  <mergeCells count="6">
    <mergeCell ref="B13:I14"/>
    <mergeCell ref="B6:K6"/>
    <mergeCell ref="B7:K7"/>
    <mergeCell ref="B8:K9"/>
    <mergeCell ref="B11:I11"/>
    <mergeCell ref="B12:I12"/>
  </mergeCells>
  <conditionalFormatting sqref="B12:B13">
    <cfRule type="expression" dxfId="141" priority="1">
      <formula>#REF!="ausgeblendet"</formula>
    </cfRule>
  </conditionalFormatting>
  <conditionalFormatting sqref="B12:B13">
    <cfRule type="expression" dxfId="140" priority="2">
      <formula>#REF!="ausgeblendet"</formula>
    </cfRule>
  </conditionalFormatting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F1872-568A-4A3F-AE41-6E334F16CD49}">
  <dimension ref="A3:M306"/>
  <sheetViews>
    <sheetView topLeftCell="A100" zoomScale="70" zoomScaleNormal="70" workbookViewId="0">
      <selection activeCell="GP8" sqref="GP8:GW8"/>
    </sheetView>
  </sheetViews>
  <sheetFormatPr baseColWidth="10" defaultColWidth="11.5703125" defaultRowHeight="0.95" customHeight="1" x14ac:dyDescent="0.2"/>
  <cols>
    <col min="1" max="8" width="16" style="97" customWidth="1"/>
    <col min="9" max="9" width="17.85546875" style="97" customWidth="1"/>
    <col min="10" max="10" width="11.5703125" style="97"/>
    <col min="11" max="11" width="14" style="97" bestFit="1" customWidth="1"/>
    <col min="12" max="16384" width="11.5703125" style="97"/>
  </cols>
  <sheetData>
    <row r="3" spans="1:7" s="99" customFormat="1" ht="0.95" customHeight="1" x14ac:dyDescent="0.25">
      <c r="A3" s="98">
        <f>'Vorruhe und Lücken'!AK28</f>
        <v>22637</v>
      </c>
    </row>
    <row r="4" spans="1:7" s="99" customFormat="1" ht="0.95" customHeight="1" x14ac:dyDescent="0.2">
      <c r="A4" s="100">
        <f>YEAR(A3)</f>
        <v>1961</v>
      </c>
    </row>
    <row r="5" spans="1:7" s="99" customFormat="1" ht="0.95" customHeight="1" x14ac:dyDescent="0.2">
      <c r="A5" s="101">
        <f>IF(DAY(A3)=1,A3,DATE(YEAR(A3),MONTH(A3)+1,1))</f>
        <v>22647</v>
      </c>
      <c r="B5" s="97">
        <f>A5</f>
        <v>22647</v>
      </c>
    </row>
    <row r="6" spans="1:7" ht="0.95" customHeight="1" x14ac:dyDescent="0.2">
      <c r="A6" s="101">
        <f ca="1">TODAY()</f>
        <v>43940</v>
      </c>
      <c r="B6" s="97">
        <f ca="1">A6</f>
        <v>43940</v>
      </c>
    </row>
    <row r="7" spans="1:7" ht="0.95" customHeight="1" x14ac:dyDescent="0.2">
      <c r="A7" s="101">
        <f ca="1">DATE(YEAR(A6),MONTH(A6),1)</f>
        <v>43922</v>
      </c>
      <c r="B7" s="97">
        <f ca="1">A7</f>
        <v>43922</v>
      </c>
      <c r="C7" s="97">
        <f ca="1">VLOOKUP($A$7,A126:B306,2,FALSE)</f>
        <v>15</v>
      </c>
      <c r="D7" s="97">
        <f ca="1">DATEDIF(A5,A7,"m")</f>
        <v>699</v>
      </c>
      <c r="E7" s="97">
        <f ca="1">ROUNDDOWN(D7/12,0)</f>
        <v>58</v>
      </c>
      <c r="F7" s="97">
        <f ca="1">D7-(E7*12)</f>
        <v>3</v>
      </c>
      <c r="G7" s="97" t="s">
        <v>30</v>
      </c>
    </row>
    <row r="8" spans="1:7" ht="0.95" customHeight="1" x14ac:dyDescent="0.2">
      <c r="A8" s="101">
        <v>43465</v>
      </c>
      <c r="B8" s="97">
        <f>A8</f>
        <v>43465</v>
      </c>
      <c r="D8" s="97">
        <f>DATEDIF(A5,A8,"m")+1</f>
        <v>684</v>
      </c>
    </row>
    <row r="9" spans="1:7" ht="0.95" customHeight="1" x14ac:dyDescent="0.2">
      <c r="A9" s="101"/>
      <c r="D9" s="97">
        <f>D10-D8</f>
        <v>12</v>
      </c>
    </row>
    <row r="10" spans="1:7" ht="0.95" customHeight="1" x14ac:dyDescent="0.25">
      <c r="A10" s="103">
        <f>'Vorruhe und Lücken'!AK30</f>
        <v>43830</v>
      </c>
      <c r="B10" s="97">
        <f>A10</f>
        <v>43830</v>
      </c>
      <c r="D10" s="97">
        <f>DATEDIF(A5,A10,"m")+1</f>
        <v>696</v>
      </c>
      <c r="E10" s="97">
        <f>ROUNDDOWN(D10/12,0)</f>
        <v>58</v>
      </c>
      <c r="F10" s="97">
        <f>D10-(E10*12)</f>
        <v>0</v>
      </c>
      <c r="G10" s="97" t="s">
        <v>29</v>
      </c>
    </row>
    <row r="11" spans="1:7" ht="0.95" customHeight="1" x14ac:dyDescent="0.25">
      <c r="A11" s="103"/>
    </row>
    <row r="12" spans="1:7" ht="0.95" customHeight="1" x14ac:dyDescent="0.2">
      <c r="A12" s="101">
        <f>A10+1</f>
        <v>43831</v>
      </c>
      <c r="B12" s="97">
        <f>A12</f>
        <v>43831</v>
      </c>
      <c r="D12" s="97">
        <f>DATEDIF(A5,A12,"m")</f>
        <v>696</v>
      </c>
      <c r="E12" s="97">
        <f>ROUNDDOWN(D12/12,0)</f>
        <v>58</v>
      </c>
      <c r="F12" s="97">
        <f>D12-(E12*12)</f>
        <v>0</v>
      </c>
    </row>
    <row r="13" spans="1:7" ht="0.95" customHeight="1" x14ac:dyDescent="0.25">
      <c r="A13" s="103">
        <f>'Rentenbeginne und Lücken (2 (3)'!AK7+1</f>
        <v>44927</v>
      </c>
      <c r="C13" s="97">
        <f>DATEDIF(A12,A13,"m")+D9</f>
        <v>48</v>
      </c>
      <c r="D13" s="97">
        <f>DATEDIF(A5,A13,"m")</f>
        <v>732</v>
      </c>
      <c r="E13" s="97">
        <f>ROUNDDOWN(D13/12,0)</f>
        <v>61</v>
      </c>
      <c r="F13" s="97">
        <f>D13-(E13*12)</f>
        <v>0</v>
      </c>
      <c r="G13" s="97" t="s">
        <v>29</v>
      </c>
    </row>
    <row r="14" spans="1:7" ht="0.95" customHeight="1" x14ac:dyDescent="0.25">
      <c r="A14" s="104" t="str">
        <f>'Vorruhe und Lücken'!AK29</f>
        <v>ja</v>
      </c>
    </row>
    <row r="15" spans="1:7" ht="0.95" customHeight="1" x14ac:dyDescent="0.2">
      <c r="A15" s="101"/>
    </row>
    <row r="16" spans="1:7" ht="0.95" customHeight="1" x14ac:dyDescent="0.2">
      <c r="A16" s="101"/>
      <c r="G16" s="99" t="s">
        <v>57</v>
      </c>
    </row>
    <row r="17" spans="1:10" ht="0.95" customHeight="1" x14ac:dyDescent="0.25">
      <c r="A17" s="105">
        <f>IF('Vorruhe und Lücken'!J31="es fehlen noch Monate",'Vorruhe und Lücken'!AU31,0)</f>
        <v>0</v>
      </c>
      <c r="B17" s="97">
        <f>IF(A17=0,0,D12+A17)</f>
        <v>0</v>
      </c>
      <c r="C17" s="97">
        <f>ROUNDDOWN(B17/12,0)</f>
        <v>0</v>
      </c>
      <c r="D17" s="97">
        <f>B17-(C17*12)</f>
        <v>0</v>
      </c>
      <c r="E17" s="101">
        <f>EDATE(A12,A17)</f>
        <v>43831</v>
      </c>
      <c r="F17" s="97">
        <f>IF('Vorruhe und Lücken'!J31="es fehlen noch Monate",A17+D9,0)</f>
        <v>0</v>
      </c>
      <c r="G17" s="97">
        <f>IF(F17&lt;C64,F17,0)</f>
        <v>0</v>
      </c>
      <c r="H17" s="97">
        <f>IF('Vorruhe und Lücken'!J31="es fehlen noch Monate",'ReBeg (3)'!C62-'ReBeg (3)'!G17,0)</f>
        <v>0</v>
      </c>
      <c r="I17" s="97" t="str">
        <f>IF(AND('Vorruhe und Lücken'!J31="es fehlen noch Monate",F72&gt;H17),"35 Vers-J. prüfen","")</f>
        <v/>
      </c>
      <c r="J17" s="97" t="str">
        <f>IF(I17="",I18,I17)</f>
        <v/>
      </c>
    </row>
    <row r="18" spans="1:10" ht="0.95" customHeight="1" x14ac:dyDescent="0.25">
      <c r="A18" s="105">
        <f>IF(AND('Vorruhe und Lücken'!J31="ist erfüllt",'Vorruhe und Lücken'!J33="es fehlen noch Monate"),'Vorruhe und Lücken'!AU33,0)</f>
        <v>0</v>
      </c>
      <c r="B18" s="97">
        <f>IF(A18=0,0,D12+A18)</f>
        <v>0</v>
      </c>
      <c r="C18" s="97">
        <f>ROUNDDOWN(B18/12,0)</f>
        <v>0</v>
      </c>
      <c r="D18" s="97">
        <f>B18-(C18*12)</f>
        <v>0</v>
      </c>
      <c r="E18" s="101">
        <f>EDATE(A12,A18)</f>
        <v>43831</v>
      </c>
      <c r="F18" s="97">
        <f>IF(AND('Vorruhe und Lücken'!J33="es fehlen noch Monate",'Vorruhe und Lücken'!J31="ist erfüllt"),A18+D9,0)</f>
        <v>0</v>
      </c>
      <c r="G18" s="97">
        <f>IF(F18&lt;C64,F18,0)</f>
        <v>0</v>
      </c>
      <c r="H18" s="97">
        <f>IF(AND('Vorruhe und Lücken'!J33="es fehlen noch Monate",'Vorruhe und Lücken'!AK29="nein",'Vorruhe und Lücken'!J31="ist erfüllt"),'ReBeg (3)'!C63-'ReBeg (3)'!G18,0)</f>
        <v>0</v>
      </c>
      <c r="I18" s="97" t="str">
        <f>IF(AND(F72&gt;H18,'Vorruhe und Lücken'!AK29="nein"),"45 Vers-J. prüfen","")</f>
        <v/>
      </c>
    </row>
    <row r="19" spans="1:10" ht="0.95" customHeight="1" x14ac:dyDescent="0.25">
      <c r="A19" s="105"/>
      <c r="B19" s="99" t="s">
        <v>54</v>
      </c>
      <c r="C19" s="99" t="s">
        <v>55</v>
      </c>
      <c r="D19" s="99"/>
      <c r="E19" s="99" t="s">
        <v>4</v>
      </c>
      <c r="F19" s="99" t="s">
        <v>60</v>
      </c>
      <c r="G19" s="97" t="s">
        <v>61</v>
      </c>
      <c r="H19" s="97" t="s">
        <v>59</v>
      </c>
      <c r="I19" s="97" t="s">
        <v>62</v>
      </c>
    </row>
    <row r="20" spans="1:10" ht="0.95" customHeight="1" x14ac:dyDescent="0.25">
      <c r="A20" s="105"/>
      <c r="E20" s="101"/>
    </row>
    <row r="22" spans="1:10" ht="0.95" customHeight="1" x14ac:dyDescent="0.2">
      <c r="F22" s="106"/>
    </row>
    <row r="26" spans="1:10" ht="0.95" customHeight="1" x14ac:dyDescent="0.2">
      <c r="A26" s="100">
        <f>VLOOKUP($A$4,A75:E123,2,FALSE)</f>
        <v>6606</v>
      </c>
      <c r="B26" s="97">
        <f>A26</f>
        <v>6606</v>
      </c>
      <c r="C26" s="100">
        <v>6300</v>
      </c>
      <c r="D26" s="100">
        <f>VLOOKUP($A$4,A75:E123,5,FALSE)</f>
        <v>6406</v>
      </c>
      <c r="F26" s="100">
        <f>VLOOKUP($A$4,A75:E123,3,FALSE)</f>
        <v>6406</v>
      </c>
      <c r="G26" s="100">
        <f>VLOOKUP($A$4,A75:E123,4,FALSE)</f>
        <v>6106</v>
      </c>
      <c r="I26" s="99">
        <f>A27*12+A29</f>
        <v>798</v>
      </c>
    </row>
    <row r="27" spans="1:10" ht="0.95" customHeight="1" x14ac:dyDescent="0.2">
      <c r="A27" s="107" t="str">
        <f>LEFT(A26,2)</f>
        <v>66</v>
      </c>
      <c r="B27" s="99" t="str">
        <f>A27</f>
        <v>66</v>
      </c>
      <c r="C27" s="107" t="str">
        <f>LEFT(C26,2)</f>
        <v>63</v>
      </c>
      <c r="D27" s="107" t="str">
        <f>LEFT(D26,2)</f>
        <v>64</v>
      </c>
      <c r="F27" s="107" t="str">
        <f>LEFT(F26,2)</f>
        <v>64</v>
      </c>
      <c r="G27" s="107" t="str">
        <f>LEFT(G26,2)</f>
        <v>61</v>
      </c>
      <c r="I27" s="108">
        <f>EDATE(A5,I26)</f>
        <v>46935</v>
      </c>
    </row>
    <row r="28" spans="1:10" ht="0.95" customHeight="1" x14ac:dyDescent="0.2">
      <c r="A28" s="107" t="str">
        <f>IF(RIGHT(A26,2)&gt;=10,RIGHT(A26,2),RIGHT(A26,1))</f>
        <v>06</v>
      </c>
      <c r="B28" s="99" t="str">
        <f>A28</f>
        <v>06</v>
      </c>
      <c r="C28" s="107" t="str">
        <f>IF(RIGHT(C26,2)&gt;=10,RIGHT(C26,2),RIGHT(C26,1))</f>
        <v>00</v>
      </c>
      <c r="D28" s="107" t="str">
        <f>IF(RIGHT(D26,2)&gt;=10,RIGHT(D26,2),RIGHT(D26,1))</f>
        <v>06</v>
      </c>
      <c r="F28" s="107" t="str">
        <f>IF(RIGHT(F26,2)&gt;=10,RIGHT(F26,2),RIGHT(F26,1))</f>
        <v>06</v>
      </c>
      <c r="G28" s="107" t="str">
        <f>IF(RIGHT(G26,2)&gt;=10,RIGHT(G26,2),RIGHT(G26,1))</f>
        <v>06</v>
      </c>
    </row>
    <row r="29" spans="1:10" ht="0.95" customHeight="1" x14ac:dyDescent="0.2">
      <c r="A29" s="107">
        <f>VALUE(A28)</f>
        <v>6</v>
      </c>
      <c r="B29" s="97">
        <f>A29</f>
        <v>6</v>
      </c>
      <c r="C29" s="107">
        <f>VALUE(C28)</f>
        <v>0</v>
      </c>
      <c r="D29" s="107">
        <f>VALUE(D28)</f>
        <v>6</v>
      </c>
      <c r="F29" s="107">
        <f>VALUE(F28)</f>
        <v>6</v>
      </c>
      <c r="G29" s="107">
        <f>VALUE(G28)</f>
        <v>6</v>
      </c>
    </row>
    <row r="32" spans="1:10" ht="0.95" customHeight="1" x14ac:dyDescent="0.2">
      <c r="A32" s="107">
        <f>(A27*12+A29)-D10</f>
        <v>102</v>
      </c>
      <c r="B32" s="97">
        <f t="shared" ref="B32" si="0">A32</f>
        <v>102</v>
      </c>
      <c r="C32" s="107">
        <f>(C27*12+C29)-D10</f>
        <v>60</v>
      </c>
      <c r="D32" s="107">
        <f>(D27*12+D29)-D10</f>
        <v>78</v>
      </c>
      <c r="F32" s="107">
        <f>(F27*12+F29)-D10</f>
        <v>78</v>
      </c>
      <c r="G32" s="107">
        <f>(G27*12+G29)-D10</f>
        <v>42</v>
      </c>
    </row>
    <row r="33" spans="1:8" ht="0.95" customHeight="1" x14ac:dyDescent="0.25">
      <c r="A33" s="107"/>
      <c r="C33" s="107">
        <f>A17</f>
        <v>0</v>
      </c>
      <c r="D33" s="107">
        <f>A18</f>
        <v>0</v>
      </c>
      <c r="F33" s="107">
        <f>A17</f>
        <v>0</v>
      </c>
      <c r="G33" s="107">
        <f>A17</f>
        <v>0</v>
      </c>
      <c r="H33" s="105"/>
    </row>
    <row r="34" spans="1:8" ht="0.95" customHeight="1" x14ac:dyDescent="0.25">
      <c r="A34" s="107"/>
      <c r="C34" s="107">
        <f>IF(C33&gt;C32,0,C32-C33)</f>
        <v>60</v>
      </c>
      <c r="D34" s="107">
        <f>IF(D33&gt;D32,0,D32-D33)</f>
        <v>78</v>
      </c>
      <c r="E34" s="109" t="s">
        <v>27</v>
      </c>
      <c r="F34" s="107">
        <f t="shared" ref="F34:G34" si="1">IF(F33&gt;F32,0,F32-F33)</f>
        <v>78</v>
      </c>
      <c r="G34" s="107">
        <f t="shared" si="1"/>
        <v>42</v>
      </c>
    </row>
    <row r="35" spans="1:8" ht="0.95" customHeight="1" x14ac:dyDescent="0.25">
      <c r="A35" s="100"/>
      <c r="C35" s="100">
        <f>IF(C33&gt;C32,C33-C32,0)</f>
        <v>0</v>
      </c>
      <c r="D35" s="100">
        <f>IF(D33&gt;D32,D33-D32,0)</f>
        <v>0</v>
      </c>
      <c r="E35" s="109" t="s">
        <v>26</v>
      </c>
      <c r="F35" s="100">
        <f>IF(F33&gt;F32,F33-F32,0)</f>
        <v>0</v>
      </c>
      <c r="G35" s="100">
        <f>IF(G33&gt;G32,G33-G32,0)</f>
        <v>0</v>
      </c>
    </row>
    <row r="36" spans="1:8" ht="0.95" customHeight="1" x14ac:dyDescent="0.25">
      <c r="A36" s="100"/>
      <c r="C36" s="100"/>
      <c r="D36" s="100"/>
      <c r="E36" s="109"/>
      <c r="F36" s="100"/>
      <c r="G36" s="100"/>
    </row>
    <row r="37" spans="1:8" ht="0.95" customHeight="1" x14ac:dyDescent="0.2">
      <c r="A37" s="100"/>
      <c r="C37" s="100">
        <f>IF(C35&gt;0,C27*12+C29+C35,0)</f>
        <v>0</v>
      </c>
      <c r="D37" s="100">
        <f>IF(D35&gt;0,D27*12+D29+D35,0)</f>
        <v>0</v>
      </c>
      <c r="F37" s="100">
        <f>IF(F35&gt;0,F27*12+F29+F35,0)</f>
        <v>0</v>
      </c>
      <c r="G37" s="100">
        <f>IF(G35&gt;0,G27*12+G29+G35,0)</f>
        <v>0</v>
      </c>
    </row>
    <row r="38" spans="1:8" ht="0.95" customHeight="1" x14ac:dyDescent="0.2">
      <c r="A38" s="100"/>
      <c r="C38" s="100">
        <f>IF(C37&gt;0,ROUNDDOWN(C37/12,0),0)</f>
        <v>0</v>
      </c>
      <c r="D38" s="100">
        <f>IF(D37&gt;0,ROUNDDOWN(D37/12,0),0)</f>
        <v>0</v>
      </c>
      <c r="F38" s="100">
        <f>IF(F37&gt;0,ROUNDDOWN(F37/12,0),0)</f>
        <v>0</v>
      </c>
      <c r="G38" s="100">
        <f>IF(G37&gt;0,ROUNDDOWN(G37/12,0),0)</f>
        <v>0</v>
      </c>
    </row>
    <row r="39" spans="1:8" ht="0.95" customHeight="1" x14ac:dyDescent="0.2">
      <c r="A39" s="100"/>
      <c r="C39" s="100">
        <f>C37-C38*12</f>
        <v>0</v>
      </c>
      <c r="D39" s="100">
        <f>D37-D38*12</f>
        <v>0</v>
      </c>
      <c r="F39" s="100">
        <f>F37-F38*12</f>
        <v>0</v>
      </c>
      <c r="G39" s="100">
        <f>G37-G38*12</f>
        <v>0</v>
      </c>
    </row>
    <row r="40" spans="1:8" s="99" customFormat="1" ht="0.95" customHeight="1" x14ac:dyDescent="0.2">
      <c r="A40" s="107"/>
      <c r="B40" s="97"/>
      <c r="C40" s="107">
        <f>IF(AND(C38&gt;0,C39&lt;10),0&amp;C39,C39)</f>
        <v>0</v>
      </c>
      <c r="D40" s="107">
        <f>IF(AND(D38&gt;0,D39&lt;10),0&amp;D39,D39)</f>
        <v>0</v>
      </c>
      <c r="F40" s="107">
        <f>IF(AND(F38&gt;0,F39&lt;10),0&amp;F39,F39)</f>
        <v>0</v>
      </c>
      <c r="G40" s="107">
        <f>IF(AND(G38&gt;0,G39&lt;10),0&amp;G39,G39)</f>
        <v>0</v>
      </c>
      <c r="H40" s="97"/>
    </row>
    <row r="41" spans="1:8" s="99" customFormat="1" ht="0.95" customHeight="1" x14ac:dyDescent="0.2">
      <c r="A41" s="107"/>
      <c r="B41" s="97"/>
      <c r="C41" s="107">
        <f>IF(C38&gt;0,C38&amp;C40,C26)</f>
        <v>6300</v>
      </c>
      <c r="D41" s="107">
        <f>IF(D38&gt;0,D38&amp;D40,D26)</f>
        <v>6406</v>
      </c>
      <c r="F41" s="107">
        <f>IF(F38&gt;0,F38&amp;F40,F26)</f>
        <v>6406</v>
      </c>
      <c r="G41" s="107">
        <f>IF(G38&gt;0,G38&amp;G40,G26)</f>
        <v>6106</v>
      </c>
    </row>
    <row r="42" spans="1:8" ht="0.95" customHeight="1" x14ac:dyDescent="0.2">
      <c r="A42" s="107"/>
      <c r="C42" s="100">
        <f>MIN(VALUE(C41),A26)</f>
        <v>6300</v>
      </c>
      <c r="D42" s="100">
        <f>MIN(VALUE(D41),A26)</f>
        <v>6406</v>
      </c>
      <c r="E42" s="100"/>
      <c r="F42" s="100">
        <f>MIN(VALUE(F41),A26)</f>
        <v>6406</v>
      </c>
      <c r="G42" s="97">
        <f>MIN(VALUE(G41),A26)</f>
        <v>6106</v>
      </c>
    </row>
    <row r="43" spans="1:8" ht="0.95" customHeight="1" x14ac:dyDescent="0.2">
      <c r="A43" s="107"/>
      <c r="C43" s="100">
        <f>LEFT(C42,2)*12+RIGHT(C42,2)</f>
        <v>756</v>
      </c>
      <c r="D43" s="100">
        <f>LEFT(D42,2)*12+RIGHT(D41,2)</f>
        <v>774</v>
      </c>
      <c r="E43" s="100"/>
      <c r="F43" s="100">
        <f t="shared" ref="F43:G43" si="2">LEFT(F42,2)*12+RIGHT(F41,2)</f>
        <v>774</v>
      </c>
      <c r="G43" s="100">
        <f t="shared" si="2"/>
        <v>738</v>
      </c>
    </row>
    <row r="44" spans="1:8" ht="0.95" customHeight="1" x14ac:dyDescent="0.2">
      <c r="A44" s="107"/>
      <c r="C44" s="100"/>
      <c r="D44" s="100"/>
      <c r="E44" s="100"/>
      <c r="F44" s="100"/>
    </row>
    <row r="45" spans="1:8" ht="0.95" customHeight="1" x14ac:dyDescent="0.2">
      <c r="A45" s="107"/>
      <c r="C45" s="100"/>
      <c r="D45" s="100"/>
      <c r="E45" s="100"/>
      <c r="F45" s="100"/>
    </row>
    <row r="46" spans="1:8" ht="0.95" customHeight="1" x14ac:dyDescent="0.2">
      <c r="A46" s="107"/>
      <c r="C46" s="100"/>
      <c r="D46" s="100"/>
      <c r="E46" s="100"/>
      <c r="F46" s="100"/>
    </row>
    <row r="47" spans="1:8" ht="0.95" customHeight="1" x14ac:dyDescent="0.2">
      <c r="A47" s="110"/>
      <c r="B47" s="110"/>
      <c r="C47" s="110" t="s">
        <v>43</v>
      </c>
      <c r="D47" s="110"/>
      <c r="F47" s="97" t="s">
        <v>43</v>
      </c>
      <c r="G47" s="97" t="s">
        <v>43</v>
      </c>
    </row>
    <row r="48" spans="1:8" ht="0.95" customHeight="1" x14ac:dyDescent="0.2">
      <c r="A48" s="110">
        <f>A26</f>
        <v>6606</v>
      </c>
      <c r="B48" s="110">
        <f>A26</f>
        <v>6606</v>
      </c>
      <c r="C48" s="110">
        <f>C26</f>
        <v>6300</v>
      </c>
      <c r="D48" s="110"/>
      <c r="F48" s="110">
        <f>F26</f>
        <v>6406</v>
      </c>
      <c r="G48" s="110">
        <f>G26</f>
        <v>6106</v>
      </c>
    </row>
    <row r="49" spans="1:13" ht="0.95" customHeight="1" x14ac:dyDescent="0.2">
      <c r="A49" s="110">
        <f>A26</f>
        <v>6606</v>
      </c>
      <c r="B49" s="110">
        <f>A26</f>
        <v>6606</v>
      </c>
      <c r="C49" s="106">
        <f>IF(VALUE(C41)&lt;VALUE(A26),VALUE(C41),VALUE(A26))</f>
        <v>6300</v>
      </c>
      <c r="D49" s="110"/>
      <c r="F49" s="110">
        <f>IF(VALUE(F41)&lt;VALUE(A26),VALUE(F41),VALUE(A26))</f>
        <v>6406</v>
      </c>
      <c r="G49" s="110">
        <f>IF(VALUE(G41)&lt;VALUE(A26),VALUE(G41),VALUE(A26))</f>
        <v>6106</v>
      </c>
    </row>
    <row r="50" spans="1:13" ht="0.95" customHeight="1" x14ac:dyDescent="0.2">
      <c r="A50" s="110">
        <f>A26</f>
        <v>6606</v>
      </c>
      <c r="B50" s="110">
        <f>A26</f>
        <v>6606</v>
      </c>
      <c r="C50" s="106">
        <f>VALUE(A26)</f>
        <v>6606</v>
      </c>
      <c r="D50" s="110"/>
      <c r="F50" s="110">
        <f>A26</f>
        <v>6606</v>
      </c>
      <c r="G50" s="110">
        <f>A26</f>
        <v>6606</v>
      </c>
    </row>
    <row r="51" spans="1:13" ht="0.95" customHeight="1" x14ac:dyDescent="0.25">
      <c r="A51" s="111">
        <f>A26</f>
        <v>6606</v>
      </c>
      <c r="B51" s="112">
        <f>A26</f>
        <v>6606</v>
      </c>
      <c r="C51" s="112">
        <f>IF('Vorruhe und Lücken'!J31="ist erfüllt",C48,IF('Vorruhe und Lücken'!J31="es fehlen noch Monate",C49,IF('Vorruhe und Lücken'!J31="kann nicht erfüllt werden",C50,8000)))</f>
        <v>6300</v>
      </c>
      <c r="D51" s="113"/>
      <c r="F51" s="114">
        <f>IF('Vorruhe und Lücken'!J31="ist erfüllt",'ReBeg (3)'!F48,IF('Vorruhe und Lücken'!J31="es fehlen noch Monate",F49,IF('Vorruhe und Lücken'!J31="kann nicht erfüllt werden",'ReBeg (3)'!F50,"8000")))</f>
        <v>6406</v>
      </c>
      <c r="G51" s="115">
        <f>IF('Vorruhe und Lücken'!J31="ist erfüllt",'ReBeg (3)'!G48,IF('Vorruhe und Lücken'!J31="es fehlen noch Monate",G49,IF('Vorruhe und Lücken'!J31="kann nicht erfüllt werden",'ReBeg (3)'!G50,"8000")))</f>
        <v>6106</v>
      </c>
    </row>
    <row r="52" spans="1:13" ht="0.95" customHeight="1" x14ac:dyDescent="0.25">
      <c r="A52" s="111"/>
      <c r="B52" s="116"/>
      <c r="C52" s="113"/>
      <c r="D52" s="113"/>
      <c r="F52" s="111">
        <f>IF(A14="ja",'ReBeg (3)'!F51,9000)</f>
        <v>6406</v>
      </c>
      <c r="G52" s="117">
        <f>IF(A14="ja",'ReBeg (3)'!G51,9000)</f>
        <v>6106</v>
      </c>
    </row>
    <row r="53" spans="1:13" ht="0.95" customHeight="1" x14ac:dyDescent="0.25">
      <c r="A53" s="111"/>
      <c r="B53" s="116"/>
      <c r="C53" s="113"/>
      <c r="D53" s="113"/>
      <c r="F53" s="116"/>
    </row>
    <row r="54" spans="1:13" ht="0.95" customHeight="1" x14ac:dyDescent="0.2">
      <c r="A54" s="110"/>
      <c r="C54" s="110"/>
      <c r="D54" s="110">
        <f>D26</f>
        <v>6406</v>
      </c>
      <c r="F54" s="110"/>
    </row>
    <row r="55" spans="1:13" ht="0.95" customHeight="1" x14ac:dyDescent="0.2">
      <c r="A55" s="110"/>
      <c r="C55" s="110"/>
      <c r="D55" s="110">
        <f>D42</f>
        <v>6406</v>
      </c>
      <c r="F55" s="110"/>
    </row>
    <row r="56" spans="1:13" ht="0.95" customHeight="1" x14ac:dyDescent="0.2">
      <c r="A56" s="110"/>
      <c r="C56" s="110"/>
      <c r="D56" s="110">
        <v>7000</v>
      </c>
      <c r="F56" s="110"/>
    </row>
    <row r="57" spans="1:13" ht="0.95" customHeight="1" x14ac:dyDescent="0.25">
      <c r="A57" s="105"/>
      <c r="C57" s="111"/>
      <c r="D57" s="110">
        <f>IF('Vorruhe und Lücken'!J33="ist erfüllt",'ReBeg (3)'!D54,IF('Vorruhe und Lücken'!J33="es fehlen noch Monate",'ReBeg (3)'!D55,IF('Vorruhe und Lücken'!J33="kann nicht erfüllt werden",'ReBeg (3)'!D56,"10000")))</f>
        <v>7000</v>
      </c>
      <c r="F57" s="111"/>
    </row>
    <row r="58" spans="1:13" ht="0.95" customHeight="1" x14ac:dyDescent="0.25">
      <c r="A58" s="105"/>
      <c r="C58" s="111"/>
      <c r="D58" s="111">
        <f>IF('Vorruhe und Lücken'!J31="ist erfüllt",'ReBeg (3)'!D57,MIN(B51,F52))</f>
        <v>7000</v>
      </c>
      <c r="E58" s="97">
        <f>LEFT(D58,2)*12+RIGHT(D58,2)</f>
        <v>840</v>
      </c>
      <c r="F58" s="111"/>
    </row>
    <row r="59" spans="1:13" ht="0.95" customHeight="1" x14ac:dyDescent="0.2">
      <c r="A59" s="110"/>
      <c r="B59" s="110"/>
      <c r="D59" s="97" t="s">
        <v>25</v>
      </c>
      <c r="E59" s="97">
        <f>E58-D12-24</f>
        <v>120</v>
      </c>
    </row>
    <row r="60" spans="1:13" ht="0.95" customHeight="1" x14ac:dyDescent="0.2">
      <c r="A60" s="110"/>
      <c r="B60" s="110"/>
    </row>
    <row r="61" spans="1:13" ht="0.95" customHeight="1" x14ac:dyDescent="0.2">
      <c r="A61" s="110"/>
      <c r="B61" s="110"/>
    </row>
    <row r="62" spans="1:13" ht="0.95" customHeight="1" x14ac:dyDescent="0.25">
      <c r="A62" s="107"/>
      <c r="B62" s="105">
        <f>MIN('ReBeg (3)'!C51,'ReBeg (3)'!G52)</f>
        <v>6106</v>
      </c>
      <c r="C62" s="97">
        <f>I62-D12+D9</f>
        <v>54</v>
      </c>
      <c r="D62" s="97">
        <f>C62-'ReBeg (3)'!C13-1-'Rentenbeginne und Lücken (2 (3)'!B8-'Rentenbeginne und Lücken (2 (3)'!BO8-'Rentenbeginne und Lücken (2 (3)'!EC8-'Rentenbeginne und Lücken (2 (3)'!GP8</f>
        <v>5</v>
      </c>
      <c r="E62" s="105">
        <f>IF(D62&lt;1,0,D62)</f>
        <v>5</v>
      </c>
      <c r="F62" s="100" t="str">
        <f>LEFT(B62,2)</f>
        <v>61</v>
      </c>
      <c r="G62" s="100" t="str">
        <f>IF(RIGHT(B62,2)&gt;=10,RIGHT(B62,2),RIGHT(B62,1))</f>
        <v>06</v>
      </c>
      <c r="H62" s="100">
        <f>VALUE(G62)</f>
        <v>6</v>
      </c>
      <c r="I62" s="97">
        <f>F62*12+H62</f>
        <v>738</v>
      </c>
      <c r="J62" s="97">
        <f>C62-'ReBeg (3)'!C13</f>
        <v>6</v>
      </c>
      <c r="K62" s="97">
        <f>'Rentenbeginne und Lücken (2 (3)'!AK9</f>
        <v>0</v>
      </c>
      <c r="L62" s="118">
        <f>F68</f>
        <v>0</v>
      </c>
      <c r="M62" s="118">
        <f>J62-K62-L62</f>
        <v>6</v>
      </c>
    </row>
    <row r="63" spans="1:13" ht="0.95" customHeight="1" x14ac:dyDescent="0.25">
      <c r="A63" s="107" t="s">
        <v>28</v>
      </c>
      <c r="B63" s="113">
        <f>MIN('ReBeg (3)'!B51,'ReBeg (3)'!D58,'ReBeg (3)'!F52)</f>
        <v>6406</v>
      </c>
      <c r="C63" s="97">
        <f>I63-D12+D9</f>
        <v>90</v>
      </c>
      <c r="D63" s="97">
        <f>C63-'ReBeg (3)'!C13-1-'Rentenbeginne und Lücken (2 (3)'!B8-'Rentenbeginne und Lücken (2 (3)'!BO8-'Rentenbeginne und Lücken (2 (3)'!EC8-'Rentenbeginne und Lücken (2 (3)'!GP8</f>
        <v>41</v>
      </c>
      <c r="E63" s="105">
        <f>IF(D63&lt;1,0,D63)</f>
        <v>41</v>
      </c>
      <c r="F63" s="100" t="str">
        <f>LEFT(B63,2)</f>
        <v>64</v>
      </c>
      <c r="G63" s="100" t="str">
        <f>IF(RIGHT(B63,2)&gt;=10,RIGHT(B63,2),RIGHT(B63,1))</f>
        <v>06</v>
      </c>
      <c r="H63" s="100">
        <f>VALUE(G63)</f>
        <v>6</v>
      </c>
      <c r="I63" s="97">
        <f>F63*12+H63</f>
        <v>774</v>
      </c>
      <c r="J63" s="97">
        <f>C63:C64-'ReBeg (3)'!C13</f>
        <v>42</v>
      </c>
      <c r="K63" s="97">
        <f>'Rentenbeginne und Lücken (2 (3)'!AK9</f>
        <v>0</v>
      </c>
      <c r="L63" s="118">
        <f>F68</f>
        <v>0</v>
      </c>
      <c r="M63" s="118">
        <f>J63-K63-L63</f>
        <v>42</v>
      </c>
    </row>
    <row r="64" spans="1:13" ht="0.95" customHeight="1" x14ac:dyDescent="0.25">
      <c r="A64" s="107"/>
      <c r="B64" s="113">
        <f>'ReBeg (3)'!A26</f>
        <v>6606</v>
      </c>
      <c r="C64" s="97">
        <f>I64-D12+D9</f>
        <v>114</v>
      </c>
      <c r="D64" s="97">
        <f>C64-'ReBeg (3)'!C13-1-'Rentenbeginne und Lücken (2 (3)'!B8-'Rentenbeginne und Lücken (2 (3)'!BO8-'Rentenbeginne und Lücken (2 (3)'!EC8-'Rentenbeginne und Lücken (2 (3)'!GP8</f>
        <v>65</v>
      </c>
      <c r="E64" s="105">
        <f>IF(D64&lt;1,0,D64)</f>
        <v>65</v>
      </c>
      <c r="F64" s="100" t="str">
        <f>LEFT(B64,2)</f>
        <v>66</v>
      </c>
      <c r="G64" s="100" t="str">
        <f>IF(RIGHT(B64,2)&gt;=10,RIGHT(B64,2),RIGHT(B64,1))</f>
        <v>06</v>
      </c>
      <c r="H64" s="100">
        <f>VALUE(G64)</f>
        <v>6</v>
      </c>
      <c r="I64" s="97">
        <f>F64*12+H64</f>
        <v>798</v>
      </c>
      <c r="J64" s="97">
        <f>C64-'ReBeg (3)'!C13</f>
        <v>66</v>
      </c>
      <c r="K64" s="97">
        <f>'Rentenbeginne und Lücken (2 (3)'!AK9</f>
        <v>0</v>
      </c>
      <c r="L64" s="118">
        <f>F68</f>
        <v>0</v>
      </c>
      <c r="M64" s="118">
        <f>J64-K64-L64</f>
        <v>66</v>
      </c>
    </row>
    <row r="65" spans="1:8" ht="0.95" customHeight="1" x14ac:dyDescent="0.25">
      <c r="A65" s="107"/>
      <c r="B65" s="113"/>
      <c r="E65" s="105"/>
      <c r="F65" s="100"/>
      <c r="G65" s="100"/>
      <c r="H65" s="100"/>
    </row>
    <row r="67" spans="1:8" ht="0.95" customHeight="1" x14ac:dyDescent="0.2">
      <c r="A67" s="119" t="s">
        <v>58</v>
      </c>
      <c r="B67" s="119">
        <v>1</v>
      </c>
      <c r="C67" s="100">
        <v>2</v>
      </c>
      <c r="D67" s="119">
        <v>3</v>
      </c>
      <c r="E67" s="119">
        <v>4</v>
      </c>
      <c r="F67" s="119"/>
      <c r="G67" s="120"/>
    </row>
    <row r="68" spans="1:8" ht="0.95" customHeight="1" x14ac:dyDescent="0.2">
      <c r="A68" s="121">
        <f>C13</f>
        <v>48</v>
      </c>
      <c r="B68" s="119">
        <f>'Rentenbeginne und Lücken (2 (3)'!B8</f>
        <v>0</v>
      </c>
      <c r="C68" s="100">
        <f>'Rentenbeginne und Lücken (2 (3)'!BO8</f>
        <v>0</v>
      </c>
      <c r="D68" s="119">
        <f>'Rentenbeginne und Lücken (2 (3)'!EC8</f>
        <v>0</v>
      </c>
      <c r="E68" s="119">
        <f>'Rentenbeginne und Lücken (2 (3)'!GP8</f>
        <v>0</v>
      </c>
      <c r="F68" s="121">
        <f>SUM(B68:E68)</f>
        <v>0</v>
      </c>
      <c r="G68" s="120"/>
    </row>
    <row r="69" spans="1:8" ht="0.95" customHeight="1" x14ac:dyDescent="0.2">
      <c r="A69" s="121"/>
      <c r="B69" s="121">
        <f>IF(B68=0,0,A68)</f>
        <v>0</v>
      </c>
      <c r="C69" s="122">
        <f>IF(C68=0,0,B70+1)</f>
        <v>0</v>
      </c>
      <c r="D69" s="121">
        <f>IF(D68=0,0,C70+1)</f>
        <v>0</v>
      </c>
      <c r="E69" s="121">
        <f>IF(E68=0,0,D70+1)</f>
        <v>0</v>
      </c>
      <c r="F69" s="121"/>
      <c r="G69" s="123"/>
    </row>
    <row r="70" spans="1:8" ht="0.95" customHeight="1" x14ac:dyDescent="0.2">
      <c r="A70" s="124"/>
      <c r="B70" s="122">
        <f>IF(B68=0,0,B69+B68-1)</f>
        <v>0</v>
      </c>
      <c r="C70" s="122">
        <f>IF(C68=0,0,C69+C68-1)</f>
        <v>0</v>
      </c>
      <c r="D70" s="122">
        <f>IF(D68=0,0,D69+D68-1)</f>
        <v>0</v>
      </c>
      <c r="E70" s="122">
        <f>IF(E68=0,0,E69+E68-1)</f>
        <v>0</v>
      </c>
      <c r="F70" s="100"/>
      <c r="G70" s="125"/>
    </row>
    <row r="72" spans="1:8" ht="0.95" customHeight="1" x14ac:dyDescent="0.2">
      <c r="B72" s="97">
        <f>IF('Rentenbeginne und Lücken (2 (3)'!Q8="Vorruhe oh. Vers-Zeit",'ReBeg (3)'!B68,0)</f>
        <v>0</v>
      </c>
      <c r="C72" s="97">
        <f>IF('Rentenbeginne und Lücken (2 (3)'!CC8="Vorruhe oh. Vers-Zeit",'ReBeg (3)'!C68,0)</f>
        <v>0</v>
      </c>
      <c r="D72" s="97">
        <f>IF('Rentenbeginne und Lücken (2 (3)'!EQ8="Vorruhe oh. Vers-Zeit",'ReBeg (3)'!D68,0)</f>
        <v>0</v>
      </c>
      <c r="E72" s="97">
        <f>IF('Rentenbeginne und Lücken (2 (3)'!HD8="Vorruhe oh. Vers-Zeit",'ReBeg (3)'!E68,0)</f>
        <v>0</v>
      </c>
      <c r="F72" s="97">
        <f>SUM(B72:E72)</f>
        <v>0</v>
      </c>
    </row>
    <row r="73" spans="1:8" ht="0.95" customHeight="1" x14ac:dyDescent="0.2">
      <c r="A73" s="107"/>
      <c r="B73" s="100"/>
      <c r="C73" s="100"/>
      <c r="D73" s="100"/>
      <c r="E73" s="100"/>
      <c r="F73" s="100"/>
    </row>
    <row r="74" spans="1:8" ht="0.95" customHeight="1" x14ac:dyDescent="0.2">
      <c r="A74" s="107"/>
    </row>
    <row r="75" spans="1:8" ht="0.95" customHeight="1" x14ac:dyDescent="0.2">
      <c r="A75" s="100">
        <v>1952</v>
      </c>
      <c r="B75" s="100">
        <v>6506</v>
      </c>
      <c r="C75" s="100">
        <v>6306</v>
      </c>
      <c r="D75" s="100">
        <v>6006</v>
      </c>
      <c r="E75" s="100">
        <v>6300</v>
      </c>
      <c r="F75" s="100"/>
    </row>
    <row r="76" spans="1:8" ht="0.95" customHeight="1" x14ac:dyDescent="0.2">
      <c r="A76" s="100">
        <v>1953</v>
      </c>
      <c r="B76" s="100">
        <v>6507</v>
      </c>
      <c r="C76" s="100">
        <v>6307</v>
      </c>
      <c r="D76" s="100">
        <v>6007</v>
      </c>
      <c r="E76" s="100">
        <v>6302</v>
      </c>
      <c r="F76" s="100"/>
    </row>
    <row r="77" spans="1:8" ht="0.95" customHeight="1" x14ac:dyDescent="0.2">
      <c r="A77" s="100">
        <v>1954</v>
      </c>
      <c r="B77" s="100">
        <v>6508</v>
      </c>
      <c r="C77" s="100">
        <v>6308</v>
      </c>
      <c r="D77" s="100">
        <v>6008</v>
      </c>
      <c r="E77" s="100">
        <v>6304</v>
      </c>
      <c r="F77" s="100"/>
    </row>
    <row r="78" spans="1:8" ht="0.95" customHeight="1" x14ac:dyDescent="0.2">
      <c r="A78" s="100">
        <v>1955</v>
      </c>
      <c r="B78" s="100">
        <v>6509</v>
      </c>
      <c r="C78" s="100">
        <v>6309</v>
      </c>
      <c r="D78" s="100">
        <v>6009</v>
      </c>
      <c r="E78" s="100">
        <v>6306</v>
      </c>
      <c r="F78" s="100"/>
    </row>
    <row r="79" spans="1:8" ht="0.95" customHeight="1" x14ac:dyDescent="0.2">
      <c r="A79" s="100">
        <v>1956</v>
      </c>
      <c r="B79" s="100">
        <v>6510</v>
      </c>
      <c r="C79" s="100">
        <v>6310</v>
      </c>
      <c r="D79" s="100">
        <v>6010</v>
      </c>
      <c r="E79" s="100">
        <v>6308</v>
      </c>
      <c r="F79" s="100"/>
    </row>
    <row r="80" spans="1:8" ht="0.95" customHeight="1" x14ac:dyDescent="0.2">
      <c r="A80" s="100">
        <v>1957</v>
      </c>
      <c r="B80" s="100">
        <v>6511</v>
      </c>
      <c r="C80" s="100">
        <v>6311</v>
      </c>
      <c r="D80" s="100">
        <v>6011</v>
      </c>
      <c r="E80" s="100">
        <v>6310</v>
      </c>
      <c r="F80" s="100"/>
    </row>
    <row r="81" spans="1:6" ht="0.95" customHeight="1" x14ac:dyDescent="0.2">
      <c r="A81" s="100">
        <v>1958</v>
      </c>
      <c r="B81" s="100">
        <v>6600</v>
      </c>
      <c r="C81" s="100">
        <v>6400</v>
      </c>
      <c r="D81" s="100">
        <v>6100</v>
      </c>
      <c r="E81" s="100">
        <v>6400</v>
      </c>
      <c r="F81" s="100"/>
    </row>
    <row r="82" spans="1:6" ht="0.95" customHeight="1" x14ac:dyDescent="0.2">
      <c r="A82" s="100">
        <v>1959</v>
      </c>
      <c r="B82" s="100">
        <v>6602</v>
      </c>
      <c r="C82" s="100">
        <v>6402</v>
      </c>
      <c r="D82" s="100">
        <v>6102</v>
      </c>
      <c r="E82" s="100">
        <v>6402</v>
      </c>
      <c r="F82" s="100"/>
    </row>
    <row r="83" spans="1:6" ht="0.95" customHeight="1" x14ac:dyDescent="0.2">
      <c r="A83" s="100">
        <v>1960</v>
      </c>
      <c r="B83" s="100">
        <v>6604</v>
      </c>
      <c r="C83" s="100">
        <v>6404</v>
      </c>
      <c r="D83" s="100">
        <v>6104</v>
      </c>
      <c r="E83" s="100">
        <v>6404</v>
      </c>
      <c r="F83" s="100"/>
    </row>
    <row r="84" spans="1:6" ht="0.95" customHeight="1" x14ac:dyDescent="0.2">
      <c r="A84" s="100">
        <v>1961</v>
      </c>
      <c r="B84" s="100">
        <v>6606</v>
      </c>
      <c r="C84" s="100">
        <v>6406</v>
      </c>
      <c r="D84" s="100">
        <v>6106</v>
      </c>
      <c r="E84" s="100">
        <v>6406</v>
      </c>
      <c r="F84" s="100"/>
    </row>
    <row r="85" spans="1:6" ht="0.95" customHeight="1" x14ac:dyDescent="0.2">
      <c r="A85" s="100">
        <v>1962</v>
      </c>
      <c r="B85" s="100">
        <v>6608</v>
      </c>
      <c r="C85" s="100">
        <v>6408</v>
      </c>
      <c r="D85" s="100">
        <v>6108</v>
      </c>
      <c r="E85" s="100">
        <v>6408</v>
      </c>
      <c r="F85" s="100"/>
    </row>
    <row r="86" spans="1:6" ht="0.95" customHeight="1" x14ac:dyDescent="0.2">
      <c r="A86" s="100">
        <v>1963</v>
      </c>
      <c r="B86" s="100">
        <v>6610</v>
      </c>
      <c r="C86" s="100">
        <v>6410</v>
      </c>
      <c r="D86" s="100">
        <v>6110</v>
      </c>
      <c r="E86" s="100">
        <v>6410</v>
      </c>
      <c r="F86" s="100"/>
    </row>
    <row r="87" spans="1:6" ht="0.95" customHeight="1" x14ac:dyDescent="0.2">
      <c r="A87" s="100">
        <v>1964</v>
      </c>
      <c r="B87" s="100">
        <v>6700</v>
      </c>
      <c r="C87" s="100">
        <v>6500</v>
      </c>
      <c r="D87" s="100">
        <v>6200</v>
      </c>
      <c r="E87" s="100">
        <v>6500</v>
      </c>
      <c r="F87" s="100"/>
    </row>
    <row r="88" spans="1:6" ht="0.95" customHeight="1" x14ac:dyDescent="0.2">
      <c r="A88" s="100">
        <v>1965</v>
      </c>
      <c r="B88" s="100">
        <v>6700</v>
      </c>
      <c r="C88" s="100">
        <v>6500</v>
      </c>
      <c r="D88" s="100">
        <v>6200</v>
      </c>
      <c r="E88" s="100">
        <v>6500</v>
      </c>
      <c r="F88" s="100"/>
    </row>
    <row r="89" spans="1:6" ht="0.95" customHeight="1" x14ac:dyDescent="0.2">
      <c r="A89" s="100">
        <v>1966</v>
      </c>
      <c r="B89" s="100">
        <v>6700</v>
      </c>
      <c r="C89" s="100">
        <v>6500</v>
      </c>
      <c r="D89" s="100">
        <v>6200</v>
      </c>
      <c r="E89" s="100">
        <v>6500</v>
      </c>
      <c r="F89" s="100"/>
    </row>
    <row r="90" spans="1:6" ht="0.95" customHeight="1" x14ac:dyDescent="0.2">
      <c r="A90" s="100">
        <v>1967</v>
      </c>
      <c r="B90" s="100">
        <v>6700</v>
      </c>
      <c r="C90" s="100">
        <v>6500</v>
      </c>
      <c r="D90" s="100">
        <v>6200</v>
      </c>
      <c r="E90" s="100">
        <v>6500</v>
      </c>
      <c r="F90" s="100"/>
    </row>
    <row r="91" spans="1:6" ht="0.95" customHeight="1" x14ac:dyDescent="0.2">
      <c r="A91" s="100">
        <v>1968</v>
      </c>
      <c r="B91" s="100">
        <v>6700</v>
      </c>
      <c r="C91" s="100">
        <v>6500</v>
      </c>
      <c r="D91" s="100">
        <v>6200</v>
      </c>
      <c r="E91" s="100">
        <v>6500</v>
      </c>
      <c r="F91" s="100"/>
    </row>
    <row r="92" spans="1:6" ht="0.95" customHeight="1" x14ac:dyDescent="0.2">
      <c r="A92" s="100">
        <v>1969</v>
      </c>
      <c r="B92" s="100">
        <v>6700</v>
      </c>
      <c r="C92" s="100">
        <v>6500</v>
      </c>
      <c r="D92" s="100">
        <v>6200</v>
      </c>
      <c r="E92" s="100">
        <v>6500</v>
      </c>
      <c r="F92" s="100"/>
    </row>
    <row r="93" spans="1:6" ht="0.95" customHeight="1" x14ac:dyDescent="0.2">
      <c r="A93" s="100">
        <v>1970</v>
      </c>
      <c r="B93" s="100">
        <v>6700</v>
      </c>
      <c r="C93" s="100">
        <v>6500</v>
      </c>
      <c r="D93" s="100">
        <v>6200</v>
      </c>
      <c r="E93" s="100">
        <v>6500</v>
      </c>
      <c r="F93" s="100"/>
    </row>
    <row r="94" spans="1:6" ht="0.95" customHeight="1" x14ac:dyDescent="0.2">
      <c r="A94" s="100">
        <v>1971</v>
      </c>
      <c r="B94" s="100">
        <v>6700</v>
      </c>
      <c r="C94" s="100">
        <v>6500</v>
      </c>
      <c r="D94" s="100">
        <v>6200</v>
      </c>
      <c r="E94" s="100">
        <v>6500</v>
      </c>
      <c r="F94" s="100"/>
    </row>
    <row r="95" spans="1:6" ht="0.95" customHeight="1" x14ac:dyDescent="0.2">
      <c r="A95" s="100">
        <v>1972</v>
      </c>
      <c r="B95" s="100">
        <v>6700</v>
      </c>
      <c r="C95" s="100">
        <v>6500</v>
      </c>
      <c r="D95" s="100">
        <v>6200</v>
      </c>
      <c r="E95" s="100">
        <v>6500</v>
      </c>
      <c r="F95" s="100"/>
    </row>
    <row r="96" spans="1:6" ht="0.95" customHeight="1" x14ac:dyDescent="0.2">
      <c r="A96" s="100">
        <v>1973</v>
      </c>
      <c r="B96" s="100">
        <v>6700</v>
      </c>
      <c r="C96" s="100">
        <v>6500</v>
      </c>
      <c r="D96" s="100">
        <v>6200</v>
      </c>
      <c r="E96" s="100">
        <v>6500</v>
      </c>
      <c r="F96" s="100"/>
    </row>
    <row r="97" spans="1:6" ht="0.95" customHeight="1" x14ac:dyDescent="0.2">
      <c r="A97" s="100">
        <v>1974</v>
      </c>
      <c r="B97" s="100">
        <v>6700</v>
      </c>
      <c r="C97" s="100">
        <v>6500</v>
      </c>
      <c r="D97" s="100">
        <v>6200</v>
      </c>
      <c r="E97" s="100">
        <v>6500</v>
      </c>
      <c r="F97" s="100"/>
    </row>
    <row r="98" spans="1:6" ht="0.95" customHeight="1" x14ac:dyDescent="0.2">
      <c r="A98" s="100">
        <v>1975</v>
      </c>
      <c r="B98" s="100">
        <v>6700</v>
      </c>
      <c r="C98" s="100">
        <v>6500</v>
      </c>
      <c r="D98" s="100">
        <v>6200</v>
      </c>
      <c r="E98" s="100">
        <v>6500</v>
      </c>
      <c r="F98" s="100"/>
    </row>
    <row r="99" spans="1:6" ht="0.95" customHeight="1" x14ac:dyDescent="0.2">
      <c r="A99" s="100">
        <v>1976</v>
      </c>
      <c r="B99" s="100">
        <v>6700</v>
      </c>
      <c r="C99" s="100">
        <v>6500</v>
      </c>
      <c r="D99" s="100">
        <v>6200</v>
      </c>
      <c r="E99" s="100">
        <v>6500</v>
      </c>
      <c r="F99" s="100"/>
    </row>
    <row r="100" spans="1:6" ht="0.95" customHeight="1" x14ac:dyDescent="0.2">
      <c r="A100" s="100">
        <v>1977</v>
      </c>
      <c r="B100" s="100">
        <v>6700</v>
      </c>
      <c r="C100" s="100">
        <v>6500</v>
      </c>
      <c r="D100" s="100">
        <v>6200</v>
      </c>
      <c r="E100" s="100">
        <v>6500</v>
      </c>
      <c r="F100" s="100"/>
    </row>
    <row r="101" spans="1:6" ht="0.95" customHeight="1" x14ac:dyDescent="0.2">
      <c r="A101" s="100">
        <v>1978</v>
      </c>
      <c r="B101" s="100">
        <v>6700</v>
      </c>
      <c r="C101" s="100">
        <v>6500</v>
      </c>
      <c r="D101" s="100">
        <v>6200</v>
      </c>
      <c r="E101" s="100">
        <v>6500</v>
      </c>
      <c r="F101" s="100"/>
    </row>
    <row r="102" spans="1:6" ht="0.95" customHeight="1" x14ac:dyDescent="0.2">
      <c r="A102" s="100">
        <v>1979</v>
      </c>
      <c r="B102" s="100">
        <v>6700</v>
      </c>
      <c r="C102" s="100">
        <v>6500</v>
      </c>
      <c r="D102" s="100">
        <v>6200</v>
      </c>
      <c r="E102" s="100">
        <v>6500</v>
      </c>
      <c r="F102" s="100"/>
    </row>
    <row r="103" spans="1:6" ht="0.95" customHeight="1" x14ac:dyDescent="0.2">
      <c r="A103" s="100">
        <v>1980</v>
      </c>
      <c r="B103" s="100">
        <v>6700</v>
      </c>
      <c r="C103" s="100">
        <v>6500</v>
      </c>
      <c r="D103" s="100">
        <v>6200</v>
      </c>
      <c r="E103" s="100">
        <v>6500</v>
      </c>
      <c r="F103" s="100"/>
    </row>
    <row r="104" spans="1:6" ht="0.95" customHeight="1" x14ac:dyDescent="0.2">
      <c r="A104" s="100">
        <v>1981</v>
      </c>
      <c r="B104" s="100">
        <v>6700</v>
      </c>
      <c r="C104" s="100">
        <v>6500</v>
      </c>
      <c r="D104" s="100">
        <v>6200</v>
      </c>
      <c r="E104" s="100">
        <v>6500</v>
      </c>
      <c r="F104" s="100"/>
    </row>
    <row r="105" spans="1:6" ht="0.95" customHeight="1" x14ac:dyDescent="0.2">
      <c r="A105" s="100">
        <v>1982</v>
      </c>
      <c r="B105" s="100">
        <v>6700</v>
      </c>
      <c r="C105" s="100">
        <v>6500</v>
      </c>
      <c r="D105" s="100">
        <v>6200</v>
      </c>
      <c r="E105" s="100">
        <v>6500</v>
      </c>
      <c r="F105" s="100"/>
    </row>
    <row r="106" spans="1:6" ht="0.95" customHeight="1" x14ac:dyDescent="0.2">
      <c r="A106" s="100">
        <v>1983</v>
      </c>
      <c r="B106" s="100">
        <v>6700</v>
      </c>
      <c r="C106" s="100">
        <v>6500</v>
      </c>
      <c r="D106" s="100">
        <v>6200</v>
      </c>
      <c r="E106" s="100">
        <v>6500</v>
      </c>
      <c r="F106" s="100"/>
    </row>
    <row r="107" spans="1:6" ht="0.95" customHeight="1" x14ac:dyDescent="0.2">
      <c r="A107" s="100">
        <v>1984</v>
      </c>
      <c r="B107" s="100">
        <v>6700</v>
      </c>
      <c r="C107" s="100">
        <v>6500</v>
      </c>
      <c r="D107" s="100">
        <v>6200</v>
      </c>
      <c r="E107" s="100">
        <v>6500</v>
      </c>
      <c r="F107" s="100"/>
    </row>
    <row r="108" spans="1:6" ht="0.95" customHeight="1" x14ac:dyDescent="0.2">
      <c r="A108" s="100">
        <v>1985</v>
      </c>
      <c r="B108" s="100">
        <v>6700</v>
      </c>
      <c r="C108" s="100">
        <v>6500</v>
      </c>
      <c r="D108" s="100">
        <v>6200</v>
      </c>
      <c r="E108" s="100">
        <v>6500</v>
      </c>
      <c r="F108" s="100"/>
    </row>
    <row r="109" spans="1:6" ht="0.95" customHeight="1" x14ac:dyDescent="0.2">
      <c r="A109" s="100">
        <v>1986</v>
      </c>
      <c r="B109" s="100">
        <v>6700</v>
      </c>
      <c r="C109" s="100">
        <v>6500</v>
      </c>
      <c r="D109" s="100">
        <v>6200</v>
      </c>
      <c r="E109" s="100">
        <v>6500</v>
      </c>
      <c r="F109" s="100"/>
    </row>
    <row r="110" spans="1:6" ht="0.95" customHeight="1" x14ac:dyDescent="0.2">
      <c r="A110" s="100">
        <v>1987</v>
      </c>
      <c r="B110" s="100">
        <v>6700</v>
      </c>
      <c r="C110" s="100">
        <v>6500</v>
      </c>
      <c r="D110" s="100">
        <v>6200</v>
      </c>
      <c r="E110" s="100">
        <v>6500</v>
      </c>
      <c r="F110" s="100"/>
    </row>
    <row r="111" spans="1:6" ht="0.95" customHeight="1" x14ac:dyDescent="0.2">
      <c r="A111" s="100">
        <v>1988</v>
      </c>
      <c r="B111" s="100">
        <v>6700</v>
      </c>
      <c r="C111" s="100">
        <v>6500</v>
      </c>
      <c r="D111" s="100">
        <v>6200</v>
      </c>
      <c r="E111" s="100">
        <v>6500</v>
      </c>
      <c r="F111" s="100"/>
    </row>
    <row r="112" spans="1:6" ht="0.95" customHeight="1" x14ac:dyDescent="0.2">
      <c r="A112" s="100">
        <v>1989</v>
      </c>
      <c r="B112" s="100">
        <v>6700</v>
      </c>
      <c r="C112" s="100">
        <v>6500</v>
      </c>
      <c r="D112" s="100">
        <v>6200</v>
      </c>
      <c r="E112" s="100">
        <v>6500</v>
      </c>
      <c r="F112" s="100"/>
    </row>
    <row r="113" spans="1:8" ht="0.95" customHeight="1" x14ac:dyDescent="0.2">
      <c r="A113" s="100">
        <v>1990</v>
      </c>
      <c r="B113" s="100">
        <v>6700</v>
      </c>
      <c r="C113" s="100">
        <v>6500</v>
      </c>
      <c r="D113" s="100">
        <v>6200</v>
      </c>
      <c r="E113" s="100">
        <v>6500</v>
      </c>
      <c r="F113" s="100"/>
    </row>
    <row r="114" spans="1:8" ht="0.95" customHeight="1" x14ac:dyDescent="0.2">
      <c r="A114" s="100">
        <v>1991</v>
      </c>
      <c r="B114" s="100">
        <v>6700</v>
      </c>
      <c r="C114" s="100">
        <v>6500</v>
      </c>
      <c r="D114" s="100">
        <v>6200</v>
      </c>
      <c r="E114" s="100">
        <v>6500</v>
      </c>
      <c r="F114" s="100"/>
    </row>
    <row r="115" spans="1:8" ht="0.95" customHeight="1" x14ac:dyDescent="0.2">
      <c r="A115" s="100">
        <v>1992</v>
      </c>
      <c r="B115" s="100">
        <v>6700</v>
      </c>
      <c r="C115" s="100">
        <v>6500</v>
      </c>
      <c r="D115" s="100">
        <v>6200</v>
      </c>
      <c r="E115" s="100">
        <v>6500</v>
      </c>
      <c r="F115" s="100"/>
    </row>
    <row r="116" spans="1:8" ht="0.95" customHeight="1" x14ac:dyDescent="0.2">
      <c r="A116" s="100">
        <v>1993</v>
      </c>
      <c r="B116" s="100">
        <v>6700</v>
      </c>
      <c r="C116" s="100">
        <v>6500</v>
      </c>
      <c r="D116" s="100">
        <v>6200</v>
      </c>
      <c r="E116" s="100">
        <v>6500</v>
      </c>
      <c r="F116" s="100"/>
    </row>
    <row r="117" spans="1:8" ht="0.95" customHeight="1" x14ac:dyDescent="0.2">
      <c r="A117" s="100">
        <v>1994</v>
      </c>
      <c r="B117" s="100">
        <v>6700</v>
      </c>
      <c r="C117" s="100">
        <v>6500</v>
      </c>
      <c r="D117" s="100">
        <v>6200</v>
      </c>
      <c r="E117" s="100">
        <v>6500</v>
      </c>
    </row>
    <row r="118" spans="1:8" ht="0.95" customHeight="1" x14ac:dyDescent="0.2">
      <c r="A118" s="100">
        <v>1995</v>
      </c>
      <c r="B118" s="100">
        <v>6700</v>
      </c>
      <c r="C118" s="100">
        <v>6500</v>
      </c>
      <c r="D118" s="100">
        <v>6200</v>
      </c>
      <c r="E118" s="100">
        <v>6500</v>
      </c>
    </row>
    <row r="119" spans="1:8" ht="0.95" customHeight="1" x14ac:dyDescent="0.2">
      <c r="A119" s="100">
        <v>1996</v>
      </c>
      <c r="B119" s="100">
        <v>6700</v>
      </c>
      <c r="C119" s="100">
        <v>6500</v>
      </c>
      <c r="D119" s="100">
        <v>6200</v>
      </c>
      <c r="E119" s="100">
        <v>6500</v>
      </c>
    </row>
    <row r="120" spans="1:8" ht="0.95" customHeight="1" x14ac:dyDescent="0.2">
      <c r="A120" s="100">
        <v>1997</v>
      </c>
      <c r="B120" s="100">
        <v>6700</v>
      </c>
      <c r="C120" s="100">
        <v>6500</v>
      </c>
      <c r="D120" s="100">
        <v>6200</v>
      </c>
      <c r="E120" s="100">
        <v>6500</v>
      </c>
    </row>
    <row r="121" spans="1:8" ht="0.95" customHeight="1" x14ac:dyDescent="0.2">
      <c r="A121" s="100">
        <v>1998</v>
      </c>
      <c r="B121" s="100">
        <v>6700</v>
      </c>
      <c r="C121" s="100">
        <v>6500</v>
      </c>
      <c r="D121" s="100">
        <v>6200</v>
      </c>
      <c r="E121" s="100">
        <v>6500</v>
      </c>
    </row>
    <row r="122" spans="1:8" ht="0.95" customHeight="1" x14ac:dyDescent="0.2">
      <c r="A122" s="100">
        <v>1999</v>
      </c>
      <c r="B122" s="100">
        <v>6700</v>
      </c>
      <c r="C122" s="100">
        <v>6500</v>
      </c>
      <c r="D122" s="100">
        <v>6200</v>
      </c>
      <c r="E122" s="100">
        <v>6500</v>
      </c>
    </row>
    <row r="123" spans="1:8" ht="0.95" customHeight="1" x14ac:dyDescent="0.2">
      <c r="A123" s="100">
        <v>2000</v>
      </c>
      <c r="B123" s="100">
        <v>6700</v>
      </c>
      <c r="C123" s="100">
        <v>6500</v>
      </c>
      <c r="D123" s="100">
        <v>6200</v>
      </c>
      <c r="E123" s="100">
        <v>6500</v>
      </c>
    </row>
    <row r="125" spans="1:8" ht="0.95" customHeight="1" x14ac:dyDescent="0.2">
      <c r="C125" s="97" t="s">
        <v>56</v>
      </c>
    </row>
    <row r="126" spans="1:8" ht="0.95" customHeight="1" x14ac:dyDescent="0.2">
      <c r="A126" s="101">
        <v>43466</v>
      </c>
      <c r="B126" s="100">
        <v>0</v>
      </c>
      <c r="C126" s="97">
        <v>732</v>
      </c>
      <c r="D126" s="100">
        <v>0</v>
      </c>
      <c r="F126" s="101">
        <f>A3</f>
        <v>22637</v>
      </c>
      <c r="G126" s="101">
        <f>IF(DAY(F126)=1,F126,DATE(YEAR(F126),MONTH(F126)+1,1))</f>
        <v>22647</v>
      </c>
    </row>
    <row r="127" spans="1:8" ht="0.95" customHeight="1" x14ac:dyDescent="0.2">
      <c r="A127" s="101">
        <v>43497</v>
      </c>
      <c r="B127" s="100">
        <v>1</v>
      </c>
      <c r="C127" s="97">
        <v>733</v>
      </c>
      <c r="D127" s="100">
        <v>1</v>
      </c>
      <c r="F127" s="97">
        <f>DATEDIF(G126,A138,"m")</f>
        <v>696</v>
      </c>
      <c r="G127" s="97">
        <f>ROUNDDOWN(F127/12,0)</f>
        <v>58</v>
      </c>
      <c r="H127" s="97">
        <f>F127-G127*12</f>
        <v>0</v>
      </c>
    </row>
    <row r="128" spans="1:8" ht="0.95" customHeight="1" x14ac:dyDescent="0.2">
      <c r="A128" s="101">
        <v>43525</v>
      </c>
      <c r="B128" s="100">
        <v>2</v>
      </c>
      <c r="C128" s="97">
        <v>734</v>
      </c>
      <c r="D128" s="100">
        <v>2</v>
      </c>
    </row>
    <row r="129" spans="1:6" ht="0.95" customHeight="1" x14ac:dyDescent="0.2">
      <c r="A129" s="101">
        <v>43556</v>
      </c>
      <c r="B129" s="100">
        <v>3</v>
      </c>
      <c r="C129" s="97">
        <v>735</v>
      </c>
      <c r="D129" s="100">
        <v>3</v>
      </c>
    </row>
    <row r="130" spans="1:6" ht="0.95" customHeight="1" x14ac:dyDescent="0.2">
      <c r="A130" s="101">
        <v>43586</v>
      </c>
      <c r="B130" s="100">
        <v>4</v>
      </c>
      <c r="C130" s="97">
        <v>736</v>
      </c>
      <c r="D130" s="100">
        <v>4</v>
      </c>
    </row>
    <row r="131" spans="1:6" ht="0.95" customHeight="1" x14ac:dyDescent="0.2">
      <c r="A131" s="101">
        <v>43617</v>
      </c>
      <c r="B131" s="100">
        <v>5</v>
      </c>
      <c r="C131" s="97">
        <v>737</v>
      </c>
      <c r="D131" s="100">
        <v>5</v>
      </c>
    </row>
    <row r="132" spans="1:6" ht="0.95" customHeight="1" x14ac:dyDescent="0.2">
      <c r="A132" s="101">
        <v>43647</v>
      </c>
      <c r="B132" s="100">
        <v>6</v>
      </c>
      <c r="C132" s="97">
        <v>738</v>
      </c>
      <c r="D132" s="100">
        <v>6</v>
      </c>
    </row>
    <row r="133" spans="1:6" ht="0.95" customHeight="1" x14ac:dyDescent="0.2">
      <c r="A133" s="101">
        <v>43678</v>
      </c>
      <c r="B133" s="100">
        <v>7</v>
      </c>
      <c r="C133" s="97">
        <v>739</v>
      </c>
      <c r="D133" s="100">
        <v>7</v>
      </c>
    </row>
    <row r="134" spans="1:6" ht="0.95" customHeight="1" x14ac:dyDescent="0.2">
      <c r="A134" s="101">
        <v>43709</v>
      </c>
      <c r="B134" s="100">
        <v>8</v>
      </c>
      <c r="C134" s="97">
        <v>740</v>
      </c>
      <c r="D134" s="100">
        <v>8</v>
      </c>
    </row>
    <row r="135" spans="1:6" ht="0.95" customHeight="1" x14ac:dyDescent="0.2">
      <c r="A135" s="101">
        <v>43739</v>
      </c>
      <c r="B135" s="100">
        <v>9</v>
      </c>
      <c r="C135" s="97">
        <v>741</v>
      </c>
      <c r="D135" s="100">
        <v>9</v>
      </c>
    </row>
    <row r="136" spans="1:6" ht="0.95" customHeight="1" x14ac:dyDescent="0.2">
      <c r="A136" s="101">
        <v>43770</v>
      </c>
      <c r="B136" s="100">
        <v>10</v>
      </c>
      <c r="C136" s="97">
        <v>742</v>
      </c>
      <c r="D136" s="100">
        <v>10</v>
      </c>
    </row>
    <row r="137" spans="1:6" ht="0.95" customHeight="1" x14ac:dyDescent="0.2">
      <c r="A137" s="101">
        <v>43800</v>
      </c>
      <c r="B137" s="100">
        <v>11</v>
      </c>
      <c r="C137" s="97">
        <v>743</v>
      </c>
      <c r="D137" s="100">
        <v>11</v>
      </c>
    </row>
    <row r="138" spans="1:6" ht="0.95" customHeight="1" x14ac:dyDescent="0.2">
      <c r="A138" s="101">
        <v>43831</v>
      </c>
      <c r="B138" s="100">
        <v>12</v>
      </c>
      <c r="C138" s="97">
        <v>744</v>
      </c>
      <c r="D138" s="100">
        <v>12</v>
      </c>
      <c r="F138" s="97" t="str">
        <f>G127+0&amp;"/"&amp;H127</f>
        <v>58/0</v>
      </c>
    </row>
    <row r="139" spans="1:6" ht="0.95" customHeight="1" x14ac:dyDescent="0.2">
      <c r="A139" s="101">
        <v>43862</v>
      </c>
      <c r="B139" s="100">
        <v>13</v>
      </c>
      <c r="C139" s="97">
        <v>745</v>
      </c>
      <c r="D139" s="100">
        <v>13</v>
      </c>
    </row>
    <row r="140" spans="1:6" ht="0.95" customHeight="1" x14ac:dyDescent="0.2">
      <c r="A140" s="101">
        <v>43891</v>
      </c>
      <c r="B140" s="100">
        <v>14</v>
      </c>
      <c r="C140" s="97">
        <v>746</v>
      </c>
      <c r="D140" s="100">
        <v>14</v>
      </c>
    </row>
    <row r="141" spans="1:6" ht="0.95" customHeight="1" x14ac:dyDescent="0.2">
      <c r="A141" s="101">
        <v>43922</v>
      </c>
      <c r="B141" s="100">
        <v>15</v>
      </c>
      <c r="C141" s="97">
        <v>747</v>
      </c>
      <c r="D141" s="100">
        <v>15</v>
      </c>
    </row>
    <row r="142" spans="1:6" ht="0.95" customHeight="1" x14ac:dyDescent="0.2">
      <c r="A142" s="101">
        <v>43952</v>
      </c>
      <c r="B142" s="100">
        <v>16</v>
      </c>
      <c r="C142" s="97">
        <v>748</v>
      </c>
      <c r="D142" s="100">
        <v>16</v>
      </c>
    </row>
    <row r="143" spans="1:6" ht="0.95" customHeight="1" x14ac:dyDescent="0.2">
      <c r="A143" s="101">
        <v>43983</v>
      </c>
      <c r="B143" s="100">
        <v>17</v>
      </c>
      <c r="C143" s="97">
        <v>749</v>
      </c>
      <c r="D143" s="100">
        <v>17</v>
      </c>
    </row>
    <row r="144" spans="1:6" ht="0.95" customHeight="1" x14ac:dyDescent="0.2">
      <c r="A144" s="101">
        <v>44013</v>
      </c>
      <c r="B144" s="100">
        <v>18</v>
      </c>
      <c r="C144" s="97">
        <v>750</v>
      </c>
      <c r="D144" s="100">
        <v>18</v>
      </c>
    </row>
    <row r="145" spans="1:6" ht="0.95" customHeight="1" x14ac:dyDescent="0.2">
      <c r="A145" s="101">
        <v>44044</v>
      </c>
      <c r="B145" s="100">
        <v>19</v>
      </c>
      <c r="C145" s="97">
        <v>751</v>
      </c>
      <c r="D145" s="100">
        <v>19</v>
      </c>
    </row>
    <row r="146" spans="1:6" ht="0.95" customHeight="1" x14ac:dyDescent="0.2">
      <c r="A146" s="101">
        <v>44075</v>
      </c>
      <c r="B146" s="100">
        <v>20</v>
      </c>
      <c r="C146" s="97">
        <v>752</v>
      </c>
      <c r="D146" s="100">
        <v>20</v>
      </c>
    </row>
    <row r="147" spans="1:6" ht="0.95" customHeight="1" x14ac:dyDescent="0.2">
      <c r="A147" s="101">
        <v>44105</v>
      </c>
      <c r="B147" s="100">
        <v>21</v>
      </c>
      <c r="C147" s="97">
        <v>753</v>
      </c>
      <c r="D147" s="100">
        <v>21</v>
      </c>
    </row>
    <row r="148" spans="1:6" ht="0.95" customHeight="1" x14ac:dyDescent="0.2">
      <c r="A148" s="101">
        <v>44136</v>
      </c>
      <c r="B148" s="100">
        <v>22</v>
      </c>
      <c r="C148" s="97">
        <v>754</v>
      </c>
      <c r="D148" s="100">
        <v>22</v>
      </c>
    </row>
    <row r="149" spans="1:6" ht="0.95" customHeight="1" x14ac:dyDescent="0.2">
      <c r="A149" s="101">
        <v>44166</v>
      </c>
      <c r="B149" s="100">
        <v>23</v>
      </c>
      <c r="C149" s="97">
        <v>755</v>
      </c>
      <c r="D149" s="100">
        <v>23</v>
      </c>
    </row>
    <row r="150" spans="1:6" ht="0.95" customHeight="1" x14ac:dyDescent="0.2">
      <c r="A150" s="101">
        <v>44197</v>
      </c>
      <c r="B150" s="100">
        <v>24</v>
      </c>
      <c r="C150" s="97">
        <v>756</v>
      </c>
      <c r="D150" s="100">
        <v>24</v>
      </c>
      <c r="F150" s="97" t="str">
        <f>G127+1&amp;"/"&amp;H127</f>
        <v>59/0</v>
      </c>
    </row>
    <row r="151" spans="1:6" ht="0.95" customHeight="1" x14ac:dyDescent="0.2">
      <c r="A151" s="101">
        <v>44228</v>
      </c>
      <c r="B151" s="100">
        <v>25</v>
      </c>
      <c r="C151" s="97">
        <v>757</v>
      </c>
      <c r="D151" s="100">
        <v>25</v>
      </c>
    </row>
    <row r="152" spans="1:6" ht="0.95" customHeight="1" x14ac:dyDescent="0.2">
      <c r="A152" s="101">
        <v>44256</v>
      </c>
      <c r="B152" s="100">
        <v>26</v>
      </c>
      <c r="C152" s="97">
        <v>758</v>
      </c>
      <c r="D152" s="100">
        <v>26</v>
      </c>
    </row>
    <row r="153" spans="1:6" ht="0.95" customHeight="1" x14ac:dyDescent="0.2">
      <c r="A153" s="101">
        <v>44287</v>
      </c>
      <c r="B153" s="100">
        <v>27</v>
      </c>
      <c r="C153" s="97">
        <v>759</v>
      </c>
      <c r="D153" s="100">
        <v>27</v>
      </c>
    </row>
    <row r="154" spans="1:6" ht="0.95" customHeight="1" x14ac:dyDescent="0.2">
      <c r="A154" s="101">
        <v>44317</v>
      </c>
      <c r="B154" s="100">
        <v>28</v>
      </c>
      <c r="C154" s="97">
        <v>760</v>
      </c>
      <c r="D154" s="100">
        <v>28</v>
      </c>
    </row>
    <row r="155" spans="1:6" ht="0.95" customHeight="1" x14ac:dyDescent="0.2">
      <c r="A155" s="101">
        <v>44348</v>
      </c>
      <c r="B155" s="100">
        <v>29</v>
      </c>
      <c r="C155" s="97">
        <v>761</v>
      </c>
      <c r="D155" s="100">
        <v>29</v>
      </c>
    </row>
    <row r="156" spans="1:6" ht="0.95" customHeight="1" x14ac:dyDescent="0.2">
      <c r="A156" s="101">
        <v>44378</v>
      </c>
      <c r="B156" s="100">
        <v>30</v>
      </c>
      <c r="C156" s="97">
        <v>762</v>
      </c>
      <c r="D156" s="100">
        <v>30</v>
      </c>
    </row>
    <row r="157" spans="1:6" ht="0.95" customHeight="1" x14ac:dyDescent="0.2">
      <c r="A157" s="101">
        <v>44409</v>
      </c>
      <c r="B157" s="100">
        <v>31</v>
      </c>
      <c r="C157" s="97">
        <v>763</v>
      </c>
      <c r="D157" s="100">
        <v>31</v>
      </c>
    </row>
    <row r="158" spans="1:6" ht="0.95" customHeight="1" x14ac:dyDescent="0.2">
      <c r="A158" s="101">
        <v>44440</v>
      </c>
      <c r="B158" s="100">
        <v>32</v>
      </c>
      <c r="C158" s="97">
        <v>764</v>
      </c>
      <c r="D158" s="100">
        <v>32</v>
      </c>
    </row>
    <row r="159" spans="1:6" ht="0.95" customHeight="1" x14ac:dyDescent="0.2">
      <c r="A159" s="101">
        <v>44470</v>
      </c>
      <c r="B159" s="100">
        <v>33</v>
      </c>
      <c r="C159" s="97">
        <v>765</v>
      </c>
      <c r="D159" s="100">
        <v>33</v>
      </c>
    </row>
    <row r="160" spans="1:6" ht="0.95" customHeight="1" x14ac:dyDescent="0.2">
      <c r="A160" s="101">
        <v>44501</v>
      </c>
      <c r="B160" s="100">
        <v>34</v>
      </c>
      <c r="C160" s="97">
        <v>766</v>
      </c>
      <c r="D160" s="100">
        <v>34</v>
      </c>
    </row>
    <row r="161" spans="1:6" ht="0.95" customHeight="1" x14ac:dyDescent="0.2">
      <c r="A161" s="101">
        <v>44531</v>
      </c>
      <c r="B161" s="100">
        <v>35</v>
      </c>
      <c r="C161" s="97">
        <v>767</v>
      </c>
      <c r="D161" s="100">
        <v>35</v>
      </c>
    </row>
    <row r="162" spans="1:6" ht="0.95" customHeight="1" x14ac:dyDescent="0.2">
      <c r="A162" s="101">
        <v>44562</v>
      </c>
      <c r="B162" s="100">
        <v>36</v>
      </c>
      <c r="C162" s="97">
        <v>768</v>
      </c>
      <c r="D162" s="100">
        <v>36</v>
      </c>
      <c r="F162" s="97" t="str">
        <f>G127+2&amp;"/"&amp;H127</f>
        <v>60/0</v>
      </c>
    </row>
    <row r="163" spans="1:6" ht="0.95" customHeight="1" x14ac:dyDescent="0.2">
      <c r="A163" s="101">
        <v>44593</v>
      </c>
      <c r="B163" s="100">
        <v>37</v>
      </c>
      <c r="C163" s="97">
        <v>769</v>
      </c>
      <c r="D163" s="100">
        <v>37</v>
      </c>
    </row>
    <row r="164" spans="1:6" ht="0.95" customHeight="1" x14ac:dyDescent="0.2">
      <c r="A164" s="101">
        <v>44621</v>
      </c>
      <c r="B164" s="100">
        <v>38</v>
      </c>
      <c r="C164" s="97">
        <v>770</v>
      </c>
      <c r="D164" s="100">
        <v>38</v>
      </c>
    </row>
    <row r="165" spans="1:6" ht="0.95" customHeight="1" x14ac:dyDescent="0.2">
      <c r="A165" s="101">
        <v>44652</v>
      </c>
      <c r="B165" s="100">
        <v>39</v>
      </c>
      <c r="C165" s="97">
        <v>771</v>
      </c>
      <c r="D165" s="100">
        <v>39</v>
      </c>
    </row>
    <row r="166" spans="1:6" ht="0.95" customHeight="1" x14ac:dyDescent="0.2">
      <c r="A166" s="101">
        <v>44682</v>
      </c>
      <c r="B166" s="100">
        <v>40</v>
      </c>
      <c r="C166" s="97">
        <v>772</v>
      </c>
      <c r="D166" s="100">
        <v>40</v>
      </c>
    </row>
    <row r="167" spans="1:6" ht="0.95" customHeight="1" x14ac:dyDescent="0.2">
      <c r="A167" s="101">
        <v>44713</v>
      </c>
      <c r="B167" s="100">
        <v>41</v>
      </c>
      <c r="C167" s="97">
        <v>773</v>
      </c>
      <c r="D167" s="100">
        <v>41</v>
      </c>
    </row>
    <row r="168" spans="1:6" ht="0.95" customHeight="1" x14ac:dyDescent="0.2">
      <c r="A168" s="101">
        <v>44743</v>
      </c>
      <c r="B168" s="100">
        <v>42</v>
      </c>
      <c r="C168" s="97">
        <v>774</v>
      </c>
      <c r="D168" s="100">
        <v>42</v>
      </c>
    </row>
    <row r="169" spans="1:6" ht="0.95" customHeight="1" x14ac:dyDescent="0.2">
      <c r="A169" s="101">
        <v>44774</v>
      </c>
      <c r="B169" s="100">
        <v>43</v>
      </c>
      <c r="C169" s="97">
        <v>775</v>
      </c>
      <c r="D169" s="100">
        <v>43</v>
      </c>
    </row>
    <row r="170" spans="1:6" ht="0.95" customHeight="1" x14ac:dyDescent="0.2">
      <c r="A170" s="101">
        <v>44805</v>
      </c>
      <c r="B170" s="100">
        <v>44</v>
      </c>
      <c r="C170" s="97">
        <v>776</v>
      </c>
      <c r="D170" s="100">
        <v>44</v>
      </c>
    </row>
    <row r="171" spans="1:6" ht="0.95" customHeight="1" x14ac:dyDescent="0.2">
      <c r="A171" s="101">
        <v>44835</v>
      </c>
      <c r="B171" s="100">
        <v>45</v>
      </c>
      <c r="C171" s="97">
        <v>777</v>
      </c>
      <c r="D171" s="100">
        <v>45</v>
      </c>
    </row>
    <row r="172" spans="1:6" ht="0.95" customHeight="1" x14ac:dyDescent="0.2">
      <c r="A172" s="101">
        <v>44866</v>
      </c>
      <c r="B172" s="100">
        <v>46</v>
      </c>
      <c r="C172" s="97">
        <v>778</v>
      </c>
      <c r="D172" s="100">
        <v>46</v>
      </c>
    </row>
    <row r="173" spans="1:6" ht="0.95" customHeight="1" x14ac:dyDescent="0.2">
      <c r="A173" s="101">
        <v>44896</v>
      </c>
      <c r="B173" s="100">
        <v>47</v>
      </c>
      <c r="C173" s="97">
        <v>779</v>
      </c>
      <c r="D173" s="100">
        <v>47</v>
      </c>
    </row>
    <row r="174" spans="1:6" ht="0.95" customHeight="1" x14ac:dyDescent="0.2">
      <c r="A174" s="101">
        <v>44927</v>
      </c>
      <c r="B174" s="100">
        <v>48</v>
      </c>
      <c r="C174" s="97">
        <v>780</v>
      </c>
      <c r="D174" s="100">
        <v>48</v>
      </c>
      <c r="F174" s="97" t="str">
        <f>G127+3&amp;"/"&amp;H127</f>
        <v>61/0</v>
      </c>
    </row>
    <row r="175" spans="1:6" ht="0.95" customHeight="1" x14ac:dyDescent="0.2">
      <c r="A175" s="101">
        <v>44958</v>
      </c>
      <c r="B175" s="100">
        <v>49</v>
      </c>
      <c r="C175" s="97">
        <v>781</v>
      </c>
      <c r="D175" s="100">
        <v>49</v>
      </c>
    </row>
    <row r="176" spans="1:6" ht="0.95" customHeight="1" x14ac:dyDescent="0.2">
      <c r="A176" s="101">
        <v>44986</v>
      </c>
      <c r="B176" s="100">
        <v>50</v>
      </c>
      <c r="C176" s="97">
        <v>782</v>
      </c>
      <c r="D176" s="100">
        <v>50</v>
      </c>
    </row>
    <row r="177" spans="1:6" ht="0.95" customHeight="1" x14ac:dyDescent="0.2">
      <c r="A177" s="101">
        <v>45017</v>
      </c>
      <c r="B177" s="100">
        <v>51</v>
      </c>
      <c r="C177" s="97">
        <v>783</v>
      </c>
      <c r="D177" s="100">
        <v>51</v>
      </c>
    </row>
    <row r="178" spans="1:6" ht="0.95" customHeight="1" x14ac:dyDescent="0.2">
      <c r="A178" s="101">
        <v>45047</v>
      </c>
      <c r="B178" s="100">
        <v>52</v>
      </c>
      <c r="C178" s="97">
        <v>784</v>
      </c>
      <c r="D178" s="100">
        <v>52</v>
      </c>
    </row>
    <row r="179" spans="1:6" ht="0.95" customHeight="1" x14ac:dyDescent="0.2">
      <c r="A179" s="101">
        <v>45078</v>
      </c>
      <c r="B179" s="100">
        <v>53</v>
      </c>
      <c r="C179" s="97">
        <v>785</v>
      </c>
      <c r="D179" s="100">
        <v>53</v>
      </c>
    </row>
    <row r="180" spans="1:6" ht="0.95" customHeight="1" x14ac:dyDescent="0.2">
      <c r="A180" s="101">
        <v>45108</v>
      </c>
      <c r="B180" s="100">
        <v>54</v>
      </c>
      <c r="C180" s="97">
        <v>786</v>
      </c>
      <c r="D180" s="100">
        <v>54</v>
      </c>
    </row>
    <row r="181" spans="1:6" ht="0.95" customHeight="1" x14ac:dyDescent="0.2">
      <c r="A181" s="101">
        <v>45139</v>
      </c>
      <c r="B181" s="100">
        <v>55</v>
      </c>
      <c r="C181" s="97">
        <v>787</v>
      </c>
      <c r="D181" s="100">
        <v>55</v>
      </c>
    </row>
    <row r="182" spans="1:6" ht="0.95" customHeight="1" x14ac:dyDescent="0.2">
      <c r="A182" s="101">
        <v>45170</v>
      </c>
      <c r="B182" s="100">
        <v>56</v>
      </c>
      <c r="C182" s="97">
        <v>788</v>
      </c>
      <c r="D182" s="100">
        <v>56</v>
      </c>
    </row>
    <row r="183" spans="1:6" ht="0.95" customHeight="1" x14ac:dyDescent="0.2">
      <c r="A183" s="101">
        <v>45200</v>
      </c>
      <c r="B183" s="100">
        <v>57</v>
      </c>
      <c r="C183" s="97">
        <v>789</v>
      </c>
      <c r="D183" s="100">
        <v>57</v>
      </c>
    </row>
    <row r="184" spans="1:6" ht="0.95" customHeight="1" x14ac:dyDescent="0.2">
      <c r="A184" s="101">
        <v>45231</v>
      </c>
      <c r="B184" s="100">
        <v>58</v>
      </c>
      <c r="C184" s="97">
        <v>790</v>
      </c>
      <c r="D184" s="100">
        <v>58</v>
      </c>
    </row>
    <row r="185" spans="1:6" ht="0.95" customHeight="1" x14ac:dyDescent="0.2">
      <c r="A185" s="101">
        <v>45261</v>
      </c>
      <c r="B185" s="100">
        <v>59</v>
      </c>
      <c r="C185" s="97">
        <v>791</v>
      </c>
      <c r="D185" s="100">
        <v>59</v>
      </c>
    </row>
    <row r="186" spans="1:6" ht="0.95" customHeight="1" x14ac:dyDescent="0.2">
      <c r="A186" s="101">
        <v>45292</v>
      </c>
      <c r="B186" s="100">
        <v>60</v>
      </c>
      <c r="C186" s="97">
        <v>792</v>
      </c>
      <c r="D186" s="100">
        <v>60</v>
      </c>
      <c r="F186" s="97" t="str">
        <f>G127+4&amp;"/"&amp;H127</f>
        <v>62/0</v>
      </c>
    </row>
    <row r="187" spans="1:6" ht="0.95" customHeight="1" x14ac:dyDescent="0.2">
      <c r="A187" s="101">
        <v>45323</v>
      </c>
      <c r="B187" s="100">
        <v>61</v>
      </c>
      <c r="C187" s="97">
        <v>793</v>
      </c>
      <c r="D187" s="100">
        <v>61</v>
      </c>
    </row>
    <row r="188" spans="1:6" ht="0.95" customHeight="1" x14ac:dyDescent="0.2">
      <c r="A188" s="101">
        <v>45352</v>
      </c>
      <c r="B188" s="100">
        <v>62</v>
      </c>
      <c r="C188" s="97">
        <v>794</v>
      </c>
      <c r="D188" s="100">
        <v>62</v>
      </c>
    </row>
    <row r="189" spans="1:6" ht="0.95" customHeight="1" x14ac:dyDescent="0.2">
      <c r="A189" s="101">
        <v>45383</v>
      </c>
      <c r="B189" s="100">
        <v>63</v>
      </c>
      <c r="C189" s="97">
        <v>795</v>
      </c>
      <c r="D189" s="100">
        <v>63</v>
      </c>
    </row>
    <row r="190" spans="1:6" ht="0.95" customHeight="1" x14ac:dyDescent="0.2">
      <c r="A190" s="101">
        <v>45413</v>
      </c>
      <c r="B190" s="100">
        <v>64</v>
      </c>
      <c r="C190" s="97">
        <v>796</v>
      </c>
      <c r="D190" s="100">
        <v>64</v>
      </c>
    </row>
    <row r="191" spans="1:6" ht="0.95" customHeight="1" x14ac:dyDescent="0.2">
      <c r="A191" s="101">
        <v>45444</v>
      </c>
      <c r="B191" s="100">
        <v>65</v>
      </c>
      <c r="C191" s="97">
        <v>797</v>
      </c>
      <c r="D191" s="100">
        <v>65</v>
      </c>
    </row>
    <row r="192" spans="1:6" ht="0.95" customHeight="1" x14ac:dyDescent="0.2">
      <c r="A192" s="101">
        <v>45474</v>
      </c>
      <c r="B192" s="100">
        <v>66</v>
      </c>
      <c r="C192" s="97">
        <v>798</v>
      </c>
      <c r="D192" s="100">
        <v>66</v>
      </c>
    </row>
    <row r="193" spans="1:6" ht="0.95" customHeight="1" x14ac:dyDescent="0.2">
      <c r="A193" s="101">
        <v>45505</v>
      </c>
      <c r="B193" s="100">
        <v>67</v>
      </c>
      <c r="C193" s="97">
        <v>799</v>
      </c>
      <c r="D193" s="100">
        <v>67</v>
      </c>
    </row>
    <row r="194" spans="1:6" ht="0.95" customHeight="1" x14ac:dyDescent="0.2">
      <c r="A194" s="101">
        <v>45536</v>
      </c>
      <c r="B194" s="100">
        <v>68</v>
      </c>
      <c r="C194" s="97">
        <v>800</v>
      </c>
      <c r="D194" s="100">
        <v>68</v>
      </c>
    </row>
    <row r="195" spans="1:6" ht="0.95" customHeight="1" x14ac:dyDescent="0.2">
      <c r="A195" s="101">
        <v>45566</v>
      </c>
      <c r="B195" s="100">
        <v>69</v>
      </c>
      <c r="C195" s="97">
        <v>801</v>
      </c>
      <c r="D195" s="100">
        <v>69</v>
      </c>
    </row>
    <row r="196" spans="1:6" ht="0.95" customHeight="1" x14ac:dyDescent="0.2">
      <c r="A196" s="101">
        <v>45597</v>
      </c>
      <c r="B196" s="100">
        <v>70</v>
      </c>
      <c r="C196" s="97">
        <v>802</v>
      </c>
      <c r="D196" s="100">
        <v>70</v>
      </c>
    </row>
    <row r="197" spans="1:6" ht="0.95" customHeight="1" x14ac:dyDescent="0.2">
      <c r="A197" s="101">
        <v>45627</v>
      </c>
      <c r="B197" s="100">
        <v>71</v>
      </c>
      <c r="C197" s="97">
        <v>803</v>
      </c>
      <c r="D197" s="100">
        <v>71</v>
      </c>
    </row>
    <row r="198" spans="1:6" ht="0.95" customHeight="1" x14ac:dyDescent="0.2">
      <c r="A198" s="101">
        <v>45658</v>
      </c>
      <c r="B198" s="100">
        <v>72</v>
      </c>
      <c r="C198" s="97">
        <v>804</v>
      </c>
      <c r="D198" s="100">
        <v>72</v>
      </c>
      <c r="F198" s="97" t="str">
        <f>G127+5&amp;"/"&amp;H127</f>
        <v>63/0</v>
      </c>
    </row>
    <row r="199" spans="1:6" ht="0.95" customHeight="1" x14ac:dyDescent="0.2">
      <c r="A199" s="101">
        <v>45689</v>
      </c>
      <c r="B199" s="100">
        <v>73</v>
      </c>
      <c r="C199" s="97">
        <v>805</v>
      </c>
      <c r="D199" s="100">
        <v>73</v>
      </c>
    </row>
    <row r="200" spans="1:6" ht="0.95" customHeight="1" x14ac:dyDescent="0.2">
      <c r="A200" s="101">
        <v>45717</v>
      </c>
      <c r="B200" s="100">
        <v>74</v>
      </c>
      <c r="C200" s="97">
        <v>806</v>
      </c>
      <c r="D200" s="100">
        <v>74</v>
      </c>
    </row>
    <row r="201" spans="1:6" ht="0.95" customHeight="1" x14ac:dyDescent="0.2">
      <c r="A201" s="101">
        <v>45748</v>
      </c>
      <c r="B201" s="100">
        <v>75</v>
      </c>
      <c r="C201" s="97">
        <v>807</v>
      </c>
      <c r="D201" s="100">
        <v>75</v>
      </c>
    </row>
    <row r="202" spans="1:6" ht="0.95" customHeight="1" x14ac:dyDescent="0.2">
      <c r="A202" s="101">
        <v>45778</v>
      </c>
      <c r="B202" s="100">
        <v>76</v>
      </c>
      <c r="C202" s="97">
        <v>808</v>
      </c>
      <c r="D202" s="100">
        <v>76</v>
      </c>
    </row>
    <row r="203" spans="1:6" ht="0.95" customHeight="1" x14ac:dyDescent="0.2">
      <c r="A203" s="101">
        <v>45809</v>
      </c>
      <c r="B203" s="100">
        <v>77</v>
      </c>
      <c r="C203" s="97">
        <v>809</v>
      </c>
      <c r="D203" s="100">
        <v>77</v>
      </c>
    </row>
    <row r="204" spans="1:6" ht="0.95" customHeight="1" x14ac:dyDescent="0.2">
      <c r="A204" s="101">
        <v>45839</v>
      </c>
      <c r="B204" s="100">
        <v>78</v>
      </c>
      <c r="C204" s="97">
        <v>810</v>
      </c>
      <c r="D204" s="100">
        <v>78</v>
      </c>
    </row>
    <row r="205" spans="1:6" ht="0.95" customHeight="1" x14ac:dyDescent="0.2">
      <c r="A205" s="101">
        <v>45870</v>
      </c>
      <c r="B205" s="100">
        <v>79</v>
      </c>
      <c r="C205" s="97">
        <v>811</v>
      </c>
      <c r="D205" s="100">
        <v>79</v>
      </c>
    </row>
    <row r="206" spans="1:6" ht="0.95" customHeight="1" x14ac:dyDescent="0.2">
      <c r="A206" s="101">
        <v>45901</v>
      </c>
      <c r="B206" s="100">
        <v>80</v>
      </c>
      <c r="C206" s="97">
        <v>812</v>
      </c>
      <c r="D206" s="100">
        <v>80</v>
      </c>
    </row>
    <row r="207" spans="1:6" ht="0.95" customHeight="1" x14ac:dyDescent="0.2">
      <c r="A207" s="101">
        <v>45931</v>
      </c>
      <c r="B207" s="100">
        <v>81</v>
      </c>
      <c r="C207" s="97">
        <v>813</v>
      </c>
      <c r="D207" s="100">
        <v>81</v>
      </c>
    </row>
    <row r="208" spans="1:6" ht="0.95" customHeight="1" x14ac:dyDescent="0.2">
      <c r="A208" s="101">
        <v>45962</v>
      </c>
      <c r="B208" s="100">
        <v>82</v>
      </c>
      <c r="C208" s="97">
        <v>814</v>
      </c>
      <c r="D208" s="100">
        <v>82</v>
      </c>
    </row>
    <row r="209" spans="1:6" ht="0.95" customHeight="1" x14ac:dyDescent="0.2">
      <c r="A209" s="101">
        <v>45992</v>
      </c>
      <c r="B209" s="100">
        <v>83</v>
      </c>
      <c r="C209" s="97">
        <v>815</v>
      </c>
      <c r="D209" s="100">
        <v>83</v>
      </c>
    </row>
    <row r="210" spans="1:6" ht="0.95" customHeight="1" x14ac:dyDescent="0.2">
      <c r="A210" s="101">
        <v>46023</v>
      </c>
      <c r="B210" s="100">
        <v>84</v>
      </c>
      <c r="C210" s="97">
        <v>816</v>
      </c>
      <c r="D210" s="100">
        <v>84</v>
      </c>
      <c r="F210" s="97" t="str">
        <f>G127+6&amp;"/"&amp;H127</f>
        <v>64/0</v>
      </c>
    </row>
    <row r="211" spans="1:6" ht="0.95" customHeight="1" x14ac:dyDescent="0.2">
      <c r="A211" s="101">
        <v>46054</v>
      </c>
      <c r="B211" s="100">
        <v>85</v>
      </c>
      <c r="C211" s="97">
        <v>817</v>
      </c>
      <c r="D211" s="100">
        <v>85</v>
      </c>
    </row>
    <row r="212" spans="1:6" ht="0.95" customHeight="1" x14ac:dyDescent="0.2">
      <c r="A212" s="101">
        <v>46082</v>
      </c>
      <c r="B212" s="100">
        <v>86</v>
      </c>
      <c r="C212" s="97">
        <v>818</v>
      </c>
      <c r="D212" s="100">
        <v>86</v>
      </c>
    </row>
    <row r="213" spans="1:6" ht="0.95" customHeight="1" x14ac:dyDescent="0.2">
      <c r="A213" s="101">
        <v>46113</v>
      </c>
      <c r="B213" s="100">
        <v>87</v>
      </c>
      <c r="C213" s="97">
        <v>819</v>
      </c>
      <c r="D213" s="100">
        <v>87</v>
      </c>
    </row>
    <row r="214" spans="1:6" ht="0.95" customHeight="1" x14ac:dyDescent="0.2">
      <c r="A214" s="101">
        <v>46143</v>
      </c>
      <c r="B214" s="100">
        <v>88</v>
      </c>
      <c r="C214" s="97">
        <v>820</v>
      </c>
      <c r="D214" s="100">
        <v>88</v>
      </c>
    </row>
    <row r="215" spans="1:6" ht="0.95" customHeight="1" x14ac:dyDescent="0.2">
      <c r="A215" s="101">
        <v>46174</v>
      </c>
      <c r="B215" s="100">
        <v>89</v>
      </c>
      <c r="C215" s="97">
        <v>821</v>
      </c>
      <c r="D215" s="100">
        <v>89</v>
      </c>
    </row>
    <row r="216" spans="1:6" ht="0.95" customHeight="1" x14ac:dyDescent="0.2">
      <c r="A216" s="101">
        <v>46204</v>
      </c>
      <c r="B216" s="100">
        <v>90</v>
      </c>
      <c r="C216" s="97">
        <v>822</v>
      </c>
      <c r="D216" s="100">
        <v>90</v>
      </c>
    </row>
    <row r="217" spans="1:6" ht="0.95" customHeight="1" x14ac:dyDescent="0.2">
      <c r="A217" s="101">
        <v>46235</v>
      </c>
      <c r="B217" s="100">
        <v>91</v>
      </c>
      <c r="C217" s="97">
        <v>823</v>
      </c>
      <c r="D217" s="100">
        <v>91</v>
      </c>
    </row>
    <row r="218" spans="1:6" ht="0.95" customHeight="1" x14ac:dyDescent="0.2">
      <c r="A218" s="101">
        <v>46266</v>
      </c>
      <c r="B218" s="100">
        <v>92</v>
      </c>
      <c r="C218" s="97">
        <v>824</v>
      </c>
      <c r="D218" s="100">
        <v>92</v>
      </c>
    </row>
    <row r="219" spans="1:6" ht="0.95" customHeight="1" x14ac:dyDescent="0.2">
      <c r="A219" s="101">
        <v>46296</v>
      </c>
      <c r="B219" s="100">
        <v>93</v>
      </c>
      <c r="C219" s="97">
        <v>825</v>
      </c>
      <c r="D219" s="100">
        <v>93</v>
      </c>
    </row>
    <row r="220" spans="1:6" ht="0.95" customHeight="1" x14ac:dyDescent="0.2">
      <c r="A220" s="101">
        <v>46327</v>
      </c>
      <c r="B220" s="100">
        <v>94</v>
      </c>
      <c r="C220" s="97">
        <v>826</v>
      </c>
      <c r="D220" s="100">
        <v>94</v>
      </c>
    </row>
    <row r="221" spans="1:6" ht="0.95" customHeight="1" x14ac:dyDescent="0.2">
      <c r="A221" s="101">
        <v>46357</v>
      </c>
      <c r="B221" s="100">
        <v>95</v>
      </c>
      <c r="C221" s="97">
        <v>827</v>
      </c>
      <c r="D221" s="100">
        <v>95</v>
      </c>
    </row>
    <row r="222" spans="1:6" ht="0.95" customHeight="1" x14ac:dyDescent="0.2">
      <c r="A222" s="101">
        <v>46388</v>
      </c>
      <c r="B222" s="100">
        <v>96</v>
      </c>
      <c r="C222" s="97">
        <v>828</v>
      </c>
      <c r="D222" s="100">
        <v>96</v>
      </c>
      <c r="F222" s="97" t="str">
        <f>G127+7&amp;"/"&amp;H127</f>
        <v>65/0</v>
      </c>
    </row>
    <row r="223" spans="1:6" ht="0.95" customHeight="1" x14ac:dyDescent="0.2">
      <c r="A223" s="101">
        <v>46419</v>
      </c>
      <c r="B223" s="100">
        <v>97</v>
      </c>
      <c r="C223" s="97">
        <v>829</v>
      </c>
      <c r="D223" s="100">
        <v>97</v>
      </c>
    </row>
    <row r="224" spans="1:6" ht="0.95" customHeight="1" x14ac:dyDescent="0.2">
      <c r="A224" s="101">
        <v>46447</v>
      </c>
      <c r="B224" s="100">
        <v>98</v>
      </c>
      <c r="C224" s="97">
        <v>830</v>
      </c>
      <c r="D224" s="100">
        <v>98</v>
      </c>
    </row>
    <row r="225" spans="1:6" ht="0.95" customHeight="1" x14ac:dyDescent="0.2">
      <c r="A225" s="101">
        <v>46478</v>
      </c>
      <c r="B225" s="100">
        <v>99</v>
      </c>
      <c r="C225" s="97">
        <v>831</v>
      </c>
      <c r="D225" s="100">
        <v>99</v>
      </c>
    </row>
    <row r="226" spans="1:6" ht="0.95" customHeight="1" x14ac:dyDescent="0.2">
      <c r="A226" s="101">
        <v>46508</v>
      </c>
      <c r="B226" s="100">
        <v>100</v>
      </c>
      <c r="C226" s="97">
        <v>832</v>
      </c>
      <c r="D226" s="100">
        <v>100</v>
      </c>
    </row>
    <row r="227" spans="1:6" ht="0.95" customHeight="1" x14ac:dyDescent="0.2">
      <c r="A227" s="101">
        <v>46539</v>
      </c>
      <c r="B227" s="100">
        <v>101</v>
      </c>
      <c r="C227" s="97">
        <v>833</v>
      </c>
      <c r="D227" s="100">
        <v>101</v>
      </c>
    </row>
    <row r="228" spans="1:6" ht="0.95" customHeight="1" x14ac:dyDescent="0.2">
      <c r="A228" s="101">
        <v>46569</v>
      </c>
      <c r="B228" s="100">
        <v>102</v>
      </c>
      <c r="C228" s="97">
        <v>834</v>
      </c>
      <c r="D228" s="100">
        <v>102</v>
      </c>
    </row>
    <row r="229" spans="1:6" ht="0.95" customHeight="1" x14ac:dyDescent="0.2">
      <c r="A229" s="101">
        <v>46600</v>
      </c>
      <c r="B229" s="100">
        <v>103</v>
      </c>
      <c r="C229" s="97">
        <v>835</v>
      </c>
      <c r="D229" s="100">
        <v>103</v>
      </c>
    </row>
    <row r="230" spans="1:6" ht="0.95" customHeight="1" x14ac:dyDescent="0.2">
      <c r="A230" s="101">
        <v>46631</v>
      </c>
      <c r="B230" s="100">
        <v>104</v>
      </c>
      <c r="C230" s="97">
        <v>836</v>
      </c>
      <c r="D230" s="100">
        <v>104</v>
      </c>
    </row>
    <row r="231" spans="1:6" ht="0.95" customHeight="1" x14ac:dyDescent="0.2">
      <c r="A231" s="101">
        <v>46661</v>
      </c>
      <c r="B231" s="100">
        <v>105</v>
      </c>
      <c r="C231" s="97">
        <v>837</v>
      </c>
      <c r="D231" s="100">
        <v>105</v>
      </c>
    </row>
    <row r="232" spans="1:6" ht="0.95" customHeight="1" x14ac:dyDescent="0.2">
      <c r="A232" s="101">
        <v>46692</v>
      </c>
      <c r="B232" s="100">
        <v>106</v>
      </c>
      <c r="C232" s="97">
        <v>838</v>
      </c>
      <c r="D232" s="100">
        <v>106</v>
      </c>
    </row>
    <row r="233" spans="1:6" ht="0.95" customHeight="1" x14ac:dyDescent="0.2">
      <c r="A233" s="101">
        <v>46722</v>
      </c>
      <c r="B233" s="100">
        <v>107</v>
      </c>
      <c r="C233" s="97">
        <v>839</v>
      </c>
      <c r="D233" s="100">
        <v>107</v>
      </c>
    </row>
    <row r="234" spans="1:6" ht="0.95" customHeight="1" x14ac:dyDescent="0.2">
      <c r="A234" s="101">
        <v>46753</v>
      </c>
      <c r="B234" s="100">
        <v>108</v>
      </c>
      <c r="C234" s="97">
        <v>840</v>
      </c>
      <c r="D234" s="100">
        <v>108</v>
      </c>
      <c r="F234" s="97" t="str">
        <f>G127+8&amp;"/"&amp;H127</f>
        <v>66/0</v>
      </c>
    </row>
    <row r="235" spans="1:6" ht="0.95" customHeight="1" x14ac:dyDescent="0.2">
      <c r="A235" s="101">
        <v>46784</v>
      </c>
      <c r="B235" s="100">
        <v>109</v>
      </c>
      <c r="C235" s="97">
        <v>841</v>
      </c>
      <c r="D235" s="100">
        <v>109</v>
      </c>
    </row>
    <row r="236" spans="1:6" ht="0.95" customHeight="1" x14ac:dyDescent="0.2">
      <c r="A236" s="101">
        <v>46813</v>
      </c>
      <c r="B236" s="100">
        <v>110</v>
      </c>
      <c r="C236" s="97">
        <v>842</v>
      </c>
      <c r="D236" s="100">
        <v>110</v>
      </c>
    </row>
    <row r="237" spans="1:6" ht="0.95" customHeight="1" x14ac:dyDescent="0.2">
      <c r="A237" s="101">
        <v>46844</v>
      </c>
      <c r="B237" s="100">
        <v>111</v>
      </c>
      <c r="C237" s="97">
        <v>843</v>
      </c>
      <c r="D237" s="100">
        <v>111</v>
      </c>
    </row>
    <row r="238" spans="1:6" ht="0.95" customHeight="1" x14ac:dyDescent="0.2">
      <c r="A238" s="101">
        <v>46874</v>
      </c>
      <c r="B238" s="100">
        <v>112</v>
      </c>
      <c r="C238" s="97">
        <v>844</v>
      </c>
      <c r="D238" s="100">
        <v>112</v>
      </c>
    </row>
    <row r="239" spans="1:6" ht="0.95" customHeight="1" x14ac:dyDescent="0.2">
      <c r="A239" s="101">
        <v>46905</v>
      </c>
      <c r="B239" s="100">
        <v>113</v>
      </c>
      <c r="C239" s="97">
        <v>845</v>
      </c>
      <c r="D239" s="100">
        <v>113</v>
      </c>
    </row>
    <row r="240" spans="1:6" ht="0.95" customHeight="1" x14ac:dyDescent="0.2">
      <c r="A240" s="101">
        <v>46935</v>
      </c>
      <c r="B240" s="100">
        <v>114</v>
      </c>
      <c r="C240" s="97">
        <v>846</v>
      </c>
      <c r="D240" s="100">
        <v>114</v>
      </c>
    </row>
    <row r="241" spans="1:6" ht="0.95" customHeight="1" x14ac:dyDescent="0.2">
      <c r="A241" s="101">
        <v>46966</v>
      </c>
      <c r="B241" s="100">
        <v>115</v>
      </c>
      <c r="C241" s="97">
        <v>847</v>
      </c>
      <c r="D241" s="100">
        <v>115</v>
      </c>
    </row>
    <row r="242" spans="1:6" ht="0.95" customHeight="1" x14ac:dyDescent="0.2">
      <c r="A242" s="101">
        <v>46997</v>
      </c>
      <c r="B242" s="100">
        <v>116</v>
      </c>
      <c r="C242" s="97">
        <v>848</v>
      </c>
      <c r="D242" s="100">
        <v>116</v>
      </c>
    </row>
    <row r="243" spans="1:6" ht="0.95" customHeight="1" x14ac:dyDescent="0.2">
      <c r="A243" s="101">
        <v>47027</v>
      </c>
      <c r="B243" s="100">
        <v>117</v>
      </c>
      <c r="C243" s="97">
        <v>849</v>
      </c>
      <c r="D243" s="100">
        <v>117</v>
      </c>
    </row>
    <row r="244" spans="1:6" ht="0.95" customHeight="1" x14ac:dyDescent="0.2">
      <c r="A244" s="101">
        <v>47058</v>
      </c>
      <c r="B244" s="100">
        <v>118</v>
      </c>
      <c r="C244" s="97">
        <v>850</v>
      </c>
      <c r="D244" s="100">
        <v>118</v>
      </c>
    </row>
    <row r="245" spans="1:6" ht="0.95" customHeight="1" x14ac:dyDescent="0.2">
      <c r="A245" s="101">
        <v>47088</v>
      </c>
      <c r="B245" s="100">
        <v>119</v>
      </c>
      <c r="C245" s="97">
        <v>851</v>
      </c>
      <c r="D245" s="100">
        <v>119</v>
      </c>
    </row>
    <row r="246" spans="1:6" ht="0.95" customHeight="1" x14ac:dyDescent="0.2">
      <c r="A246" s="101">
        <v>47119</v>
      </c>
      <c r="B246" s="100">
        <v>120</v>
      </c>
      <c r="C246" s="97">
        <v>852</v>
      </c>
      <c r="D246" s="100">
        <v>120</v>
      </c>
      <c r="F246" s="97" t="str">
        <f>G127+9&amp;"/"&amp;H127</f>
        <v>67/0</v>
      </c>
    </row>
    <row r="247" spans="1:6" ht="0.95" customHeight="1" x14ac:dyDescent="0.2">
      <c r="A247" s="101">
        <v>47150</v>
      </c>
      <c r="B247" s="100">
        <v>121</v>
      </c>
      <c r="C247" s="97">
        <v>853</v>
      </c>
      <c r="D247" s="100">
        <v>121</v>
      </c>
    </row>
    <row r="248" spans="1:6" ht="0.95" customHeight="1" x14ac:dyDescent="0.2">
      <c r="A248" s="101">
        <v>47178</v>
      </c>
      <c r="B248" s="100">
        <v>122</v>
      </c>
      <c r="C248" s="97">
        <v>854</v>
      </c>
      <c r="D248" s="100">
        <v>122</v>
      </c>
    </row>
    <row r="249" spans="1:6" ht="0.95" customHeight="1" x14ac:dyDescent="0.2">
      <c r="A249" s="101">
        <v>47209</v>
      </c>
      <c r="B249" s="100">
        <v>123</v>
      </c>
      <c r="C249" s="97">
        <v>855</v>
      </c>
      <c r="D249" s="100">
        <v>123</v>
      </c>
    </row>
    <row r="250" spans="1:6" ht="0.95" customHeight="1" x14ac:dyDescent="0.2">
      <c r="A250" s="101">
        <v>47239</v>
      </c>
      <c r="B250" s="100">
        <v>124</v>
      </c>
      <c r="C250" s="97">
        <v>856</v>
      </c>
      <c r="D250" s="100">
        <v>124</v>
      </c>
    </row>
    <row r="251" spans="1:6" ht="0.95" customHeight="1" x14ac:dyDescent="0.2">
      <c r="A251" s="101">
        <v>47270</v>
      </c>
      <c r="B251" s="100">
        <v>125</v>
      </c>
      <c r="C251" s="97">
        <v>857</v>
      </c>
      <c r="D251" s="100">
        <v>125</v>
      </c>
    </row>
    <row r="252" spans="1:6" ht="0.95" customHeight="1" x14ac:dyDescent="0.2">
      <c r="A252" s="101">
        <v>47300</v>
      </c>
      <c r="B252" s="100">
        <v>126</v>
      </c>
      <c r="C252" s="97">
        <v>858</v>
      </c>
      <c r="D252" s="100">
        <v>126</v>
      </c>
    </row>
    <row r="253" spans="1:6" ht="0.95" customHeight="1" x14ac:dyDescent="0.2">
      <c r="A253" s="101">
        <v>47331</v>
      </c>
      <c r="B253" s="100">
        <v>127</v>
      </c>
      <c r="C253" s="97">
        <v>859</v>
      </c>
      <c r="D253" s="100">
        <v>127</v>
      </c>
    </row>
    <row r="254" spans="1:6" ht="0.95" customHeight="1" x14ac:dyDescent="0.2">
      <c r="A254" s="101">
        <v>47362</v>
      </c>
      <c r="B254" s="100">
        <v>128</v>
      </c>
      <c r="C254" s="97">
        <v>860</v>
      </c>
      <c r="D254" s="100">
        <v>128</v>
      </c>
    </row>
    <row r="255" spans="1:6" ht="0.95" customHeight="1" x14ac:dyDescent="0.2">
      <c r="A255" s="101">
        <v>47392</v>
      </c>
      <c r="B255" s="100">
        <v>129</v>
      </c>
      <c r="C255" s="97">
        <v>861</v>
      </c>
      <c r="D255" s="100">
        <v>129</v>
      </c>
    </row>
    <row r="256" spans="1:6" ht="0.95" customHeight="1" x14ac:dyDescent="0.2">
      <c r="A256" s="101">
        <v>47423</v>
      </c>
      <c r="B256" s="100">
        <v>130</v>
      </c>
      <c r="C256" s="97">
        <v>862</v>
      </c>
      <c r="D256" s="100">
        <v>130</v>
      </c>
    </row>
    <row r="257" spans="1:6" ht="0.95" customHeight="1" x14ac:dyDescent="0.2">
      <c r="A257" s="101">
        <v>47453</v>
      </c>
      <c r="B257" s="100">
        <v>131</v>
      </c>
      <c r="C257" s="97">
        <v>863</v>
      </c>
      <c r="D257" s="100">
        <v>131</v>
      </c>
    </row>
    <row r="258" spans="1:6" ht="0.95" customHeight="1" x14ac:dyDescent="0.2">
      <c r="A258" s="101">
        <v>47484</v>
      </c>
      <c r="B258" s="100">
        <v>132</v>
      </c>
      <c r="C258" s="97">
        <v>864</v>
      </c>
      <c r="D258" s="100">
        <v>132</v>
      </c>
      <c r="F258" s="97" t="str">
        <f>G127+10&amp;" / "&amp;H127</f>
        <v>68 / 0</v>
      </c>
    </row>
    <row r="259" spans="1:6" ht="0.95" customHeight="1" x14ac:dyDescent="0.2">
      <c r="A259" s="101">
        <v>47515</v>
      </c>
      <c r="B259" s="100">
        <v>133</v>
      </c>
      <c r="C259" s="97">
        <v>865</v>
      </c>
      <c r="D259" s="100">
        <v>133</v>
      </c>
    </row>
    <row r="260" spans="1:6" ht="0.95" customHeight="1" x14ac:dyDescent="0.2">
      <c r="A260" s="101">
        <v>47543</v>
      </c>
      <c r="B260" s="100">
        <v>134</v>
      </c>
      <c r="C260" s="97">
        <v>866</v>
      </c>
      <c r="D260" s="100">
        <v>134</v>
      </c>
    </row>
    <row r="261" spans="1:6" ht="0.95" customHeight="1" x14ac:dyDescent="0.2">
      <c r="A261" s="101">
        <v>47574</v>
      </c>
      <c r="B261" s="100">
        <v>135</v>
      </c>
      <c r="C261" s="97">
        <v>867</v>
      </c>
      <c r="D261" s="100">
        <v>135</v>
      </c>
    </row>
    <row r="262" spans="1:6" ht="0.95" customHeight="1" x14ac:dyDescent="0.2">
      <c r="A262" s="101">
        <v>47604</v>
      </c>
      <c r="B262" s="100">
        <v>136</v>
      </c>
      <c r="C262" s="97">
        <v>868</v>
      </c>
      <c r="D262" s="100">
        <v>136</v>
      </c>
    </row>
    <row r="263" spans="1:6" ht="0.95" customHeight="1" x14ac:dyDescent="0.2">
      <c r="A263" s="101">
        <v>47635</v>
      </c>
      <c r="B263" s="100">
        <v>137</v>
      </c>
      <c r="C263" s="97">
        <v>869</v>
      </c>
      <c r="D263" s="100">
        <v>137</v>
      </c>
    </row>
    <row r="264" spans="1:6" ht="0.95" customHeight="1" x14ac:dyDescent="0.2">
      <c r="A264" s="101">
        <v>47665</v>
      </c>
      <c r="B264" s="100">
        <v>138</v>
      </c>
      <c r="C264" s="97">
        <v>870</v>
      </c>
      <c r="D264" s="100">
        <v>138</v>
      </c>
    </row>
    <row r="265" spans="1:6" ht="0.95" customHeight="1" x14ac:dyDescent="0.2">
      <c r="A265" s="101">
        <v>47696</v>
      </c>
      <c r="B265" s="100">
        <v>139</v>
      </c>
      <c r="C265" s="97">
        <v>871</v>
      </c>
      <c r="D265" s="100">
        <v>139</v>
      </c>
    </row>
    <row r="266" spans="1:6" ht="0.95" customHeight="1" x14ac:dyDescent="0.2">
      <c r="A266" s="101">
        <v>47727</v>
      </c>
      <c r="B266" s="100">
        <v>140</v>
      </c>
      <c r="C266" s="97">
        <v>872</v>
      </c>
      <c r="D266" s="100">
        <v>140</v>
      </c>
    </row>
    <row r="267" spans="1:6" ht="0.95" customHeight="1" x14ac:dyDescent="0.2">
      <c r="A267" s="101">
        <v>47757</v>
      </c>
      <c r="B267" s="100">
        <v>141</v>
      </c>
      <c r="C267" s="97">
        <v>873</v>
      </c>
      <c r="D267" s="100">
        <v>141</v>
      </c>
    </row>
    <row r="268" spans="1:6" ht="0.95" customHeight="1" x14ac:dyDescent="0.2">
      <c r="A268" s="101">
        <v>47788</v>
      </c>
      <c r="B268" s="100">
        <v>142</v>
      </c>
      <c r="C268" s="97">
        <v>874</v>
      </c>
      <c r="D268" s="100">
        <v>142</v>
      </c>
    </row>
    <row r="269" spans="1:6" ht="0.95" customHeight="1" x14ac:dyDescent="0.2">
      <c r="A269" s="101">
        <v>47818</v>
      </c>
      <c r="B269" s="100">
        <v>143</v>
      </c>
      <c r="C269" s="97">
        <v>875</v>
      </c>
      <c r="D269" s="100">
        <v>143</v>
      </c>
    </row>
    <row r="270" spans="1:6" ht="0.95" customHeight="1" x14ac:dyDescent="0.2">
      <c r="A270" s="101">
        <v>47849</v>
      </c>
      <c r="B270" s="100">
        <v>144</v>
      </c>
      <c r="C270" s="97">
        <v>876</v>
      </c>
      <c r="D270" s="100">
        <v>144</v>
      </c>
      <c r="F270" s="97" t="str">
        <f>G127+11&amp;"/"&amp;H127</f>
        <v>69/0</v>
      </c>
    </row>
    <row r="271" spans="1:6" ht="0.95" customHeight="1" x14ac:dyDescent="0.2">
      <c r="A271" s="101">
        <v>47880</v>
      </c>
      <c r="B271" s="100">
        <v>145</v>
      </c>
      <c r="C271" s="97">
        <v>877</v>
      </c>
      <c r="D271" s="100">
        <v>145</v>
      </c>
    </row>
    <row r="272" spans="1:6" ht="0.95" customHeight="1" x14ac:dyDescent="0.2">
      <c r="A272" s="101">
        <v>47908</v>
      </c>
      <c r="B272" s="100">
        <v>146</v>
      </c>
      <c r="C272" s="97">
        <v>878</v>
      </c>
      <c r="D272" s="100">
        <v>146</v>
      </c>
    </row>
    <row r="273" spans="1:6" ht="0.95" customHeight="1" x14ac:dyDescent="0.2">
      <c r="A273" s="101">
        <v>47939</v>
      </c>
      <c r="B273" s="100">
        <v>147</v>
      </c>
      <c r="C273" s="97">
        <v>879</v>
      </c>
      <c r="D273" s="100">
        <v>147</v>
      </c>
    </row>
    <row r="274" spans="1:6" ht="0.95" customHeight="1" x14ac:dyDescent="0.2">
      <c r="A274" s="101">
        <v>47969</v>
      </c>
      <c r="B274" s="100">
        <v>148</v>
      </c>
      <c r="C274" s="97">
        <v>880</v>
      </c>
      <c r="D274" s="100">
        <v>148</v>
      </c>
    </row>
    <row r="275" spans="1:6" ht="0.95" customHeight="1" x14ac:dyDescent="0.2">
      <c r="A275" s="101">
        <v>48000</v>
      </c>
      <c r="B275" s="100">
        <v>149</v>
      </c>
      <c r="C275" s="97">
        <v>881</v>
      </c>
      <c r="D275" s="100">
        <v>149</v>
      </c>
    </row>
    <row r="276" spans="1:6" ht="0.95" customHeight="1" x14ac:dyDescent="0.2">
      <c r="A276" s="101">
        <v>48030</v>
      </c>
      <c r="B276" s="100">
        <v>150</v>
      </c>
      <c r="C276" s="97">
        <v>882</v>
      </c>
      <c r="D276" s="100">
        <v>150</v>
      </c>
    </row>
    <row r="277" spans="1:6" ht="0.95" customHeight="1" x14ac:dyDescent="0.2">
      <c r="A277" s="101">
        <v>48061</v>
      </c>
      <c r="B277" s="100">
        <v>151</v>
      </c>
      <c r="C277" s="97">
        <v>883</v>
      </c>
      <c r="D277" s="100">
        <v>151</v>
      </c>
    </row>
    <row r="278" spans="1:6" ht="0.95" customHeight="1" x14ac:dyDescent="0.2">
      <c r="A278" s="101">
        <v>48092</v>
      </c>
      <c r="B278" s="100">
        <v>152</v>
      </c>
      <c r="C278" s="97">
        <v>884</v>
      </c>
      <c r="D278" s="100">
        <v>152</v>
      </c>
    </row>
    <row r="279" spans="1:6" ht="0.95" customHeight="1" x14ac:dyDescent="0.2">
      <c r="A279" s="101">
        <v>48122</v>
      </c>
      <c r="B279" s="100">
        <v>153</v>
      </c>
      <c r="C279" s="97">
        <v>885</v>
      </c>
      <c r="D279" s="100">
        <v>153</v>
      </c>
    </row>
    <row r="280" spans="1:6" ht="0.95" customHeight="1" x14ac:dyDescent="0.2">
      <c r="A280" s="101">
        <v>48153</v>
      </c>
      <c r="B280" s="100">
        <v>154</v>
      </c>
      <c r="C280" s="97">
        <v>886</v>
      </c>
      <c r="D280" s="100">
        <v>154</v>
      </c>
    </row>
    <row r="281" spans="1:6" ht="0.95" customHeight="1" x14ac:dyDescent="0.2">
      <c r="A281" s="101">
        <v>48183</v>
      </c>
      <c r="B281" s="100">
        <v>155</v>
      </c>
      <c r="C281" s="97">
        <v>887</v>
      </c>
      <c r="D281" s="100">
        <v>155</v>
      </c>
    </row>
    <row r="282" spans="1:6" ht="0.95" customHeight="1" x14ac:dyDescent="0.2">
      <c r="A282" s="101">
        <v>48214</v>
      </c>
      <c r="B282" s="100">
        <v>156</v>
      </c>
      <c r="C282" s="97">
        <v>888</v>
      </c>
      <c r="D282" s="100">
        <v>156</v>
      </c>
      <c r="F282" s="97" t="str">
        <f>G127+12&amp;"/"&amp;H127</f>
        <v>70/0</v>
      </c>
    </row>
    <row r="283" spans="1:6" ht="0.95" customHeight="1" x14ac:dyDescent="0.2">
      <c r="A283" s="101">
        <v>48245</v>
      </c>
      <c r="B283" s="100">
        <v>157</v>
      </c>
      <c r="C283" s="97">
        <v>889</v>
      </c>
      <c r="D283" s="100">
        <v>157</v>
      </c>
    </row>
    <row r="284" spans="1:6" ht="0.95" customHeight="1" x14ac:dyDescent="0.2">
      <c r="A284" s="101">
        <v>48274</v>
      </c>
      <c r="B284" s="100">
        <v>158</v>
      </c>
      <c r="C284" s="97">
        <v>890</v>
      </c>
      <c r="D284" s="100">
        <v>158</v>
      </c>
    </row>
    <row r="285" spans="1:6" ht="0.95" customHeight="1" x14ac:dyDescent="0.2">
      <c r="A285" s="101">
        <v>48305</v>
      </c>
      <c r="B285" s="100">
        <v>159</v>
      </c>
      <c r="C285" s="97">
        <v>891</v>
      </c>
      <c r="D285" s="100">
        <v>159</v>
      </c>
    </row>
    <row r="286" spans="1:6" ht="0.95" customHeight="1" x14ac:dyDescent="0.2">
      <c r="A286" s="101">
        <v>48335</v>
      </c>
      <c r="B286" s="100">
        <v>160</v>
      </c>
      <c r="C286" s="97">
        <v>892</v>
      </c>
      <c r="D286" s="100">
        <v>160</v>
      </c>
    </row>
    <row r="287" spans="1:6" ht="0.95" customHeight="1" x14ac:dyDescent="0.2">
      <c r="A287" s="101">
        <v>48366</v>
      </c>
      <c r="B287" s="100">
        <v>161</v>
      </c>
      <c r="C287" s="97">
        <v>893</v>
      </c>
      <c r="D287" s="100">
        <v>161</v>
      </c>
    </row>
    <row r="288" spans="1:6" ht="0.95" customHeight="1" x14ac:dyDescent="0.2">
      <c r="A288" s="101">
        <v>48396</v>
      </c>
      <c r="B288" s="100">
        <v>162</v>
      </c>
      <c r="C288" s="97">
        <v>894</v>
      </c>
      <c r="D288" s="100">
        <v>162</v>
      </c>
    </row>
    <row r="289" spans="1:6" ht="0.95" customHeight="1" x14ac:dyDescent="0.2">
      <c r="A289" s="101">
        <v>48427</v>
      </c>
      <c r="B289" s="100">
        <v>163</v>
      </c>
      <c r="C289" s="97">
        <v>895</v>
      </c>
      <c r="D289" s="100">
        <v>163</v>
      </c>
    </row>
    <row r="290" spans="1:6" ht="0.95" customHeight="1" x14ac:dyDescent="0.2">
      <c r="A290" s="101">
        <v>48458</v>
      </c>
      <c r="B290" s="100">
        <v>164</v>
      </c>
      <c r="C290" s="97">
        <v>896</v>
      </c>
      <c r="D290" s="100">
        <v>164</v>
      </c>
    </row>
    <row r="291" spans="1:6" ht="0.95" customHeight="1" x14ac:dyDescent="0.2">
      <c r="A291" s="101">
        <v>48488</v>
      </c>
      <c r="B291" s="100">
        <v>165</v>
      </c>
      <c r="C291" s="97">
        <v>897</v>
      </c>
      <c r="D291" s="100">
        <v>165</v>
      </c>
    </row>
    <row r="292" spans="1:6" ht="0.95" customHeight="1" x14ac:dyDescent="0.2">
      <c r="A292" s="101">
        <v>48519</v>
      </c>
      <c r="B292" s="100">
        <v>166</v>
      </c>
      <c r="C292" s="97">
        <v>898</v>
      </c>
      <c r="D292" s="100">
        <v>166</v>
      </c>
    </row>
    <row r="293" spans="1:6" ht="0.95" customHeight="1" x14ac:dyDescent="0.2">
      <c r="A293" s="101">
        <v>48549</v>
      </c>
      <c r="B293" s="100">
        <v>167</v>
      </c>
      <c r="C293" s="97">
        <v>899</v>
      </c>
      <c r="D293" s="100">
        <v>167</v>
      </c>
    </row>
    <row r="294" spans="1:6" ht="0.95" customHeight="1" x14ac:dyDescent="0.2">
      <c r="A294" s="101">
        <v>48580</v>
      </c>
      <c r="B294" s="100">
        <v>168</v>
      </c>
      <c r="C294" s="97">
        <v>900</v>
      </c>
      <c r="D294" s="100">
        <v>168</v>
      </c>
      <c r="F294" s="97" t="str">
        <f>G127+13&amp;"/"&amp;H127</f>
        <v>71/0</v>
      </c>
    </row>
    <row r="295" spans="1:6" ht="0.95" customHeight="1" x14ac:dyDescent="0.2">
      <c r="A295" s="101">
        <v>48611</v>
      </c>
      <c r="B295" s="100">
        <v>169</v>
      </c>
      <c r="C295" s="97">
        <v>901</v>
      </c>
      <c r="D295" s="100">
        <v>169</v>
      </c>
    </row>
    <row r="296" spans="1:6" ht="0.95" customHeight="1" x14ac:dyDescent="0.2">
      <c r="A296" s="101">
        <v>48639</v>
      </c>
      <c r="B296" s="100">
        <v>170</v>
      </c>
      <c r="C296" s="97">
        <v>902</v>
      </c>
      <c r="D296" s="100">
        <v>170</v>
      </c>
    </row>
    <row r="297" spans="1:6" ht="0.95" customHeight="1" x14ac:dyDescent="0.2">
      <c r="A297" s="101">
        <v>48670</v>
      </c>
      <c r="B297" s="100">
        <v>171</v>
      </c>
      <c r="C297" s="97">
        <v>903</v>
      </c>
      <c r="D297" s="100">
        <v>171</v>
      </c>
    </row>
    <row r="298" spans="1:6" ht="0.95" customHeight="1" x14ac:dyDescent="0.2">
      <c r="A298" s="101">
        <v>48700</v>
      </c>
      <c r="B298" s="100">
        <v>172</v>
      </c>
      <c r="C298" s="97">
        <v>904</v>
      </c>
      <c r="D298" s="100">
        <v>172</v>
      </c>
    </row>
    <row r="299" spans="1:6" ht="0.95" customHeight="1" x14ac:dyDescent="0.2">
      <c r="A299" s="101">
        <v>48731</v>
      </c>
      <c r="B299" s="100">
        <v>173</v>
      </c>
      <c r="C299" s="97">
        <v>905</v>
      </c>
      <c r="D299" s="100">
        <v>173</v>
      </c>
    </row>
    <row r="300" spans="1:6" ht="0.95" customHeight="1" x14ac:dyDescent="0.2">
      <c r="A300" s="101">
        <v>48761</v>
      </c>
      <c r="B300" s="100">
        <v>174</v>
      </c>
      <c r="C300" s="97">
        <v>906</v>
      </c>
      <c r="D300" s="100">
        <v>174</v>
      </c>
    </row>
    <row r="301" spans="1:6" ht="0.95" customHeight="1" x14ac:dyDescent="0.2">
      <c r="A301" s="101">
        <v>48792</v>
      </c>
      <c r="B301" s="100">
        <v>175</v>
      </c>
      <c r="C301" s="97">
        <v>907</v>
      </c>
      <c r="D301" s="100">
        <v>175</v>
      </c>
    </row>
    <row r="302" spans="1:6" ht="0.95" customHeight="1" x14ac:dyDescent="0.2">
      <c r="A302" s="101">
        <v>48823</v>
      </c>
      <c r="B302" s="100">
        <v>176</v>
      </c>
      <c r="C302" s="97">
        <v>908</v>
      </c>
      <c r="D302" s="100">
        <v>176</v>
      </c>
    </row>
    <row r="303" spans="1:6" ht="0.95" customHeight="1" x14ac:dyDescent="0.2">
      <c r="A303" s="101">
        <v>48853</v>
      </c>
      <c r="B303" s="100">
        <v>177</v>
      </c>
      <c r="C303" s="97">
        <v>909</v>
      </c>
      <c r="D303" s="100">
        <v>177</v>
      </c>
    </row>
    <row r="304" spans="1:6" ht="0.95" customHeight="1" x14ac:dyDescent="0.2">
      <c r="A304" s="101">
        <v>48884</v>
      </c>
      <c r="B304" s="100">
        <v>178</v>
      </c>
      <c r="C304" s="97">
        <v>910</v>
      </c>
      <c r="D304" s="100">
        <v>178</v>
      </c>
    </row>
    <row r="305" spans="1:6" ht="0.95" customHeight="1" x14ac:dyDescent="0.2">
      <c r="A305" s="101">
        <v>48914</v>
      </c>
      <c r="B305" s="100">
        <v>179</v>
      </c>
      <c r="C305" s="97">
        <v>911</v>
      </c>
      <c r="D305" s="100">
        <v>179</v>
      </c>
    </row>
    <row r="306" spans="1:6" ht="0.95" customHeight="1" x14ac:dyDescent="0.2">
      <c r="A306" s="101">
        <v>48945</v>
      </c>
      <c r="B306" s="100">
        <v>180</v>
      </c>
      <c r="C306" s="97">
        <v>912</v>
      </c>
      <c r="D306" s="100">
        <v>180</v>
      </c>
      <c r="F306" s="97" t="str">
        <f>G127+14&amp;"/"&amp;H127</f>
        <v>72/0</v>
      </c>
    </row>
  </sheetData>
  <sheetProtection algorithmName="SHA-512" hashValue="r/pKs2/6kU05f/193FyEoA1UaMJ4OPDOtTblYTS04GXcCpfHRFF3vAXF1QIJzXmkUcUL8rCpio017dxadTSO/g==" saltValue="Kw/+ifUQxOsdzYntiKcgFg==" spinCount="100000" sheet="1" objects="1" scenarios="1" selectLockedCells="1" selectUnlockedCells="1"/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15</vt:i4>
      </vt:variant>
    </vt:vector>
  </HeadingPairs>
  <TitlesOfParts>
    <vt:vector size="15" baseType="lpstr">
      <vt:lpstr>Vorruhe und Lücken</vt:lpstr>
      <vt:lpstr> vor ReBeg</vt:lpstr>
      <vt:lpstr>ReBeg</vt:lpstr>
      <vt:lpstr>Rentenbeginne und Lücken (2)</vt:lpstr>
      <vt:lpstr> vor ReBeg (2)</vt:lpstr>
      <vt:lpstr>ReBeg (2)</vt:lpstr>
      <vt:lpstr>Rentenbeginne und Lücken (2 (3)</vt:lpstr>
      <vt:lpstr> vor ReBeg (3)</vt:lpstr>
      <vt:lpstr>ReBeg (3)</vt:lpstr>
      <vt:lpstr>Rentenbeginne und Lücken (2 (4)</vt:lpstr>
      <vt:lpstr> vor ReBeg (4)</vt:lpstr>
      <vt:lpstr>ReBeg (4)</vt:lpstr>
      <vt:lpstr>Rentenbeginne und Lücken (2 (5)</vt:lpstr>
      <vt:lpstr> vor ReBeg (5)</vt:lpstr>
      <vt:lpstr>ReBeg (5)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Werner Buber</dc:creator>
  <cp:lastModifiedBy>Werner Buber</cp:lastModifiedBy>
  <cp:lastPrinted>2020-04-19T15:05:37Z</cp:lastPrinted>
  <dcterms:created xsi:type="dcterms:W3CDTF">2010-09-13T18:42:53Z</dcterms:created>
  <dcterms:modified xsi:type="dcterms:W3CDTF">2020-04-19T17:16:14Z</dcterms:modified>
</cp:coreProperties>
</file>